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D:\Artikel\Jedox\Jedox - Modellierungsbeispiel _Verein_\"/>
    </mc:Choice>
  </mc:AlternateContent>
  <bookViews>
    <workbookView xWindow="0" yWindow="0" windowWidth="25200" windowHeight="11595"/>
  </bookViews>
  <sheets>
    <sheet name="Dashboard" sheetId="16" r:id="rId1"/>
  </sheets>
  <definedNames>
    <definedName name="_paloimportactive">FALSE</definedName>
    <definedName name="Aktivitäten">Dashboard!$C$74:$C$80</definedName>
    <definedName name="Aktivitätsarten">Dashboard!$K$74:$K$78</definedName>
    <definedName name="_xlnm.Print_Area" localSheetId="0">Dashboard!$A$3:$J$54</definedName>
    <definedName name="Jahre">Dashboard!$E$74:$E$76</definedName>
    <definedName name="Kennzahlen">Dashboard!$A$74:$A$77</definedName>
    <definedName name="Monate">Dashboard!$G$74:$G$88</definedName>
    <definedName name="Sportstätten">Dashboard!$I$74:$I$80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6" l="1"/>
  <c r="A6" i="16"/>
  <c r="A7" i="16"/>
  <c r="A3" i="16"/>
  <c r="A1" i="16" l="1"/>
  <c r="Q58" i="16"/>
  <c r="B64" i="16"/>
  <c r="A4" i="16"/>
  <c r="D64" i="16"/>
  <c r="C60" i="16"/>
  <c r="C65" i="16"/>
  <c r="B61" i="16"/>
  <c r="B59" i="16"/>
  <c r="D61" i="16"/>
  <c r="C59" i="16"/>
  <c r="C62" i="16"/>
  <c r="D59" i="16"/>
  <c r="B63" i="16"/>
  <c r="D63" i="16"/>
  <c r="C63" i="16"/>
  <c r="Q64" i="16"/>
  <c r="B65" i="16"/>
  <c r="Q59" i="16"/>
  <c r="D65" i="16"/>
  <c r="G8" i="16"/>
  <c r="B60" i="16"/>
  <c r="Q62" i="16"/>
  <c r="D60" i="16"/>
  <c r="Q61" i="16"/>
  <c r="C61" i="16"/>
  <c r="A5" i="16"/>
  <c r="B62" i="16"/>
  <c r="Q63" i="16"/>
  <c r="D62" i="16"/>
  <c r="E8" i="16"/>
  <c r="F8" i="16"/>
  <c r="N61" i="16"/>
  <c r="B26" i="16"/>
  <c r="C64" i="16"/>
  <c r="B27" i="16"/>
  <c r="F6" i="16"/>
  <c r="N59" i="16"/>
  <c r="M61" i="16"/>
  <c r="G4" i="16"/>
  <c r="B18" i="16"/>
  <c r="M65" i="16"/>
  <c r="G5" i="16"/>
  <c r="E7" i="16"/>
  <c r="B21" i="16"/>
  <c r="F4" i="16"/>
  <c r="E4" i="16"/>
  <c r="M62" i="16"/>
  <c r="N62" i="16"/>
  <c r="F5" i="16"/>
  <c r="V60" i="16"/>
  <c r="B25" i="16"/>
  <c r="N63" i="16"/>
  <c r="B22" i="16"/>
  <c r="N64" i="16"/>
  <c r="G7" i="16"/>
  <c r="B19" i="16"/>
  <c r="B29" i="16"/>
  <c r="B28" i="16"/>
  <c r="N60" i="16"/>
  <c r="E6" i="16"/>
  <c r="F7" i="16"/>
  <c r="B20" i="16"/>
  <c r="B23" i="16"/>
  <c r="M59" i="16"/>
  <c r="M60" i="16"/>
  <c r="E5" i="16"/>
  <c r="M63" i="16"/>
  <c r="M64" i="16"/>
  <c r="B17" i="16"/>
  <c r="B24" i="16"/>
  <c r="V61" i="16"/>
  <c r="N65" i="16"/>
  <c r="G6" i="16"/>
  <c r="J58" i="16" l="1"/>
  <c r="G58" i="16"/>
  <c r="V58" i="16"/>
  <c r="D3" i="16"/>
  <c r="J63" i="16"/>
  <c r="G60" i="16"/>
  <c r="J59" i="16"/>
  <c r="J62" i="16"/>
  <c r="G61" i="16"/>
  <c r="G59" i="16"/>
  <c r="J65" i="16"/>
  <c r="J64" i="16"/>
  <c r="V59" i="16"/>
  <c r="Q60" i="16"/>
  <c r="J60" i="16"/>
  <c r="G62" i="16"/>
  <c r="G63" i="16"/>
  <c r="J61" i="16"/>
</calcChain>
</file>

<file path=xl/sharedStrings.xml><?xml version="1.0" encoding="utf-8"?>
<sst xmlns="http://schemas.openxmlformats.org/spreadsheetml/2006/main" count="112" uniqueCount="66">
  <si>
    <t>Trainings</t>
  </si>
  <si>
    <t>Ligaspiele</t>
  </si>
  <si>
    <t>Meisterschaften</t>
  </si>
  <si>
    <t>Alle Aktivitätsarten</t>
  </si>
  <si>
    <t>Verwaltung</t>
  </si>
  <si>
    <t>Alle Sportstätten</t>
  </si>
  <si>
    <t>Carl-Diem Halle</t>
  </si>
  <si>
    <t>Freisportanlage</t>
  </si>
  <si>
    <t>Westbad</t>
  </si>
  <si>
    <t>Stadthalle</t>
  </si>
  <si>
    <t>Thoma-Halle</t>
  </si>
  <si>
    <t>Verein</t>
  </si>
  <si>
    <t>2012</t>
  </si>
  <si>
    <t>2013</t>
  </si>
  <si>
    <t>2014</t>
  </si>
  <si>
    <t>Alle Aktivitäten</t>
  </si>
  <si>
    <t>Fußball</t>
  </si>
  <si>
    <t>Handball</t>
  </si>
  <si>
    <t>Volleyball</t>
  </si>
  <si>
    <t>Schwimmen</t>
  </si>
  <si>
    <t>Tanzen</t>
  </si>
  <si>
    <t>Vereinsführung</t>
  </si>
  <si>
    <t>relative Mitgliedsbeiträge</t>
  </si>
  <si>
    <t>Gesamtjahr</t>
  </si>
  <si>
    <t>1. Halbj.</t>
  </si>
  <si>
    <t>2. Halbj.</t>
  </si>
  <si>
    <t>Personalkosten je Mitglied</t>
  </si>
  <si>
    <t>Aktivitäten</t>
  </si>
  <si>
    <t>Innenfinanzierungsgrad</t>
  </si>
  <si>
    <t>Ausgabendeckungsgrad</t>
  </si>
  <si>
    <t>Einnahmen</t>
  </si>
  <si>
    <t>Mitgliedsbeiträge</t>
  </si>
  <si>
    <t>Eintrittsgelder</t>
  </si>
  <si>
    <t>Gastronomie</t>
  </si>
  <si>
    <t>Zuschüsse</t>
  </si>
  <si>
    <t>Ausgaben</t>
  </si>
  <si>
    <t>Personalkosten</t>
  </si>
  <si>
    <t>Sportgeräte</t>
  </si>
  <si>
    <t>Miete Sportstätten</t>
  </si>
  <si>
    <t>Instandh. Sportstätten</t>
  </si>
  <si>
    <t>Verbandsbeiträge</t>
  </si>
  <si>
    <t>Versicherungen</t>
  </si>
  <si>
    <t>Überschuss</t>
  </si>
  <si>
    <t>Jan</t>
  </si>
  <si>
    <t>Kennzahlen</t>
  </si>
  <si>
    <t>Monate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</si>
  <si>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</si>
  <si>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</si>
  <si>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</si>
  <si>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</si>
  <si>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</si>
  <si>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</si>
  <si>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</si>
  <si>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</si>
  <si>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</si>
  <si>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</si>
  <si>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</si>
  <si>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Sportstätten</t>
  </si>
  <si>
    <t>Aktivitätsarten</t>
  </si>
  <si>
    <t>Jahre</t>
  </si>
  <si>
    <t>funktioniert nicht</t>
  </si>
  <si>
    <t>Für Dropdownlistenerzeugung : benannte Bereiche:</t>
  </si>
  <si>
    <t>hier weg und oben drinlassen? Denn es gibt Mitglieder die mehrere Sportarten machen</t>
  </si>
  <si>
    <t xml:space="preserve"> </t>
  </si>
  <si>
    <t>Wählen Sie Ihre Einstellung durch "Doppelklick" auf die grau unterlegten Zellen</t>
  </si>
  <si>
    <t>Vergleich der Einnahmen und Ausgaben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</si>
</sst>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;;;"/>
    <numFmt numFmtId="165" formatCode="#,##0.00\ &quot;€&quot;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indexed="9"/>
      <name val="Calibri"/>
      <family val="2"/>
    </font>
    <font>
      <b/>
      <sz val="10"/>
      <color indexed="9"/>
      <name val="Arial"/>
      <family val="2"/>
    </font>
    <font>
      <sz val="11"/>
      <color theme="0"/>
      <name val="Calibri"/>
      <family val="2"/>
    </font>
    <font>
      <sz val="10"/>
      <name val="Arial"/>
      <family val="2"/>
    </font>
    <font>
      <b/>
      <u val="double"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E5EBF3"/>
        <bgColor indexed="64"/>
      </patternFill>
    </fill>
    <fill>
      <patternFill patternType="solid">
        <fgColor rgb="FFB5C5D1"/>
        <bgColor indexed="64"/>
      </patternFill>
    </fill>
    <fill>
      <patternFill patternType="solid">
        <fgColor rgb="FF7E939B"/>
        <bgColor indexed="64"/>
      </patternFill>
    </fill>
    <fill>
      <patternFill patternType="solid">
        <fgColor rgb="FF00669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theme="2" tint="-0.499984740745262"/>
      </right>
      <top/>
      <bottom/>
      <diagonal/>
    </border>
    <border>
      <left/>
      <right/>
      <top/>
      <bottom style="thin">
        <color theme="2" tint="-0.499984740745262"/>
      </bottom>
      <diagonal/>
    </border>
    <border>
      <left/>
      <right style="thin">
        <color theme="2" tint="-0.499984740745262"/>
      </right>
      <top/>
      <bottom style="thin">
        <color theme="2" tint="-0.499984740745262"/>
      </bottom>
      <diagonal/>
    </border>
    <border>
      <left style="thin">
        <color theme="1" tint="0.14999847407452621"/>
      </left>
      <right/>
      <top/>
      <bottom style="thin">
        <color theme="2" tint="-0.499984740745262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theme="1" tint="0.14999847407452621"/>
      </right>
      <top/>
      <bottom style="thin">
        <color theme="2" tint="-0.499984740745262"/>
      </bottom>
      <diagonal/>
    </border>
    <border>
      <left/>
      <right/>
      <top style="thin">
        <color indexed="64"/>
      </top>
      <bottom/>
      <diagonal/>
    </border>
  </borders>
  <cellStyleXfs count="20">
    <xf numFmtId="0" fontId="0" fillId="0" borderId="0"/>
    <xf numFmtId="0" fontId="2" fillId="2" borderId="0">
      <alignment horizontal="left"/>
    </xf>
    <xf numFmtId="0" fontId="2" fillId="3" borderId="0">
      <alignment horizontal="left"/>
    </xf>
    <xf numFmtId="0" fontId="3" fillId="4" borderId="0">
      <alignment horizontal="left"/>
    </xf>
    <xf numFmtId="0" fontId="2" fillId="2" borderId="0">
      <alignment horizontal="left"/>
    </xf>
    <xf numFmtId="0" fontId="2" fillId="3" borderId="0">
      <alignment horizontal="left"/>
    </xf>
    <xf numFmtId="0" fontId="3" fillId="4" borderId="0">
      <alignment horizontal="left"/>
    </xf>
    <xf numFmtId="164" fontId="2" fillId="0" borderId="0">
      <alignment horizontal="left"/>
    </xf>
    <xf numFmtId="164" fontId="4" fillId="0" borderId="0">
      <alignment horizontal="left"/>
    </xf>
    <xf numFmtId="0" fontId="5" fillId="5" borderId="0"/>
    <xf numFmtId="164" fontId="2" fillId="0" borderId="0"/>
    <xf numFmtId="164" fontId="4" fillId="0" borderId="0"/>
    <xf numFmtId="49" fontId="2" fillId="2" borderId="0">
      <alignment horizontal="left"/>
    </xf>
    <xf numFmtId="49" fontId="5" fillId="4" borderId="0">
      <alignment horizontal="left"/>
    </xf>
    <xf numFmtId="49" fontId="3" fillId="5" borderId="0">
      <alignment horizontal="left"/>
    </xf>
    <xf numFmtId="3" fontId="6" fillId="6" borderId="1"/>
    <xf numFmtId="0" fontId="2" fillId="2" borderId="0">
      <alignment horizontal="left"/>
    </xf>
    <xf numFmtId="49" fontId="2" fillId="2" borderId="0">
      <alignment horizontal="left"/>
    </xf>
    <xf numFmtId="49" fontId="5" fillId="4" borderId="0">
      <alignment horizontal="left"/>
    </xf>
    <xf numFmtId="49" fontId="3" fillId="5" borderId="0">
      <alignment horizontal="left"/>
    </xf>
  </cellStyleXfs>
  <cellXfs count="45">
    <xf numFmtId="0" fontId="0" fillId="0" borderId="0" xfId="0"/>
    <xf numFmtId="0" fontId="1" fillId="0" borderId="0" xfId="0" applyFont="1"/>
    <xf numFmtId="0" fontId="0" fillId="0" borderId="0" xfId="0" quotePrefix="1" applyFont="1"/>
    <xf numFmtId="0" fontId="1" fillId="0" borderId="0" xfId="0" quotePrefix="1" applyFont="1"/>
    <xf numFmtId="165" fontId="0" fillId="0" borderId="0" xfId="0" applyNumberFormat="1"/>
    <xf numFmtId="10" fontId="0" fillId="0" borderId="0" xfId="0" applyNumberFormat="1"/>
    <xf numFmtId="0" fontId="0" fillId="0" borderId="4" xfId="0" applyBorder="1"/>
    <xf numFmtId="0" fontId="0" fillId="0" borderId="6" xfId="0" applyBorder="1"/>
    <xf numFmtId="0" fontId="0" fillId="8" borderId="0" xfId="0" applyFill="1"/>
    <xf numFmtId="10" fontId="0" fillId="0" borderId="3" xfId="0" applyNumberFormat="1" applyBorder="1"/>
    <xf numFmtId="0" fontId="0" fillId="0" borderId="0" xfId="0" applyBorder="1"/>
    <xf numFmtId="0" fontId="0" fillId="7" borderId="0" xfId="0" applyFill="1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165" fontId="0" fillId="0" borderId="0" xfId="0" applyNumberFormat="1" applyBorder="1"/>
    <xf numFmtId="10" fontId="0" fillId="0" borderId="0" xfId="0" applyNumberFormat="1" applyBorder="1"/>
    <xf numFmtId="0" fontId="0" fillId="0" borderId="2" xfId="0" applyBorder="1"/>
    <xf numFmtId="0" fontId="0" fillId="0" borderId="0" xfId="0" applyBorder="1" applyAlignment="1">
      <alignment wrapText="1"/>
    </xf>
    <xf numFmtId="0" fontId="0" fillId="0" borderId="0" xfId="0" quotePrefix="1" applyFont="1" applyAlignment="1">
      <alignment horizontal="left"/>
    </xf>
    <xf numFmtId="0" fontId="1" fillId="10" borderId="0" xfId="0" quotePrefix="1" applyFont="1" applyFill="1" applyAlignment="1">
      <alignment horizontal="left"/>
    </xf>
    <xf numFmtId="0" fontId="0" fillId="0" borderId="0" xfId="0" quotePrefix="1" applyFont="1" applyBorder="1"/>
    <xf numFmtId="0" fontId="1" fillId="0" borderId="0" xfId="0" quotePrefix="1" applyFont="1" applyBorder="1"/>
    <xf numFmtId="0" fontId="0" fillId="0" borderId="8" xfId="0" quotePrefix="1" applyFont="1" applyBorder="1"/>
    <xf numFmtId="0" fontId="0" fillId="0" borderId="11" xfId="0" quotePrefix="1" applyFont="1" applyBorder="1"/>
    <xf numFmtId="0" fontId="7" fillId="0" borderId="11" xfId="0" applyFont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 applyAlignment="1">
      <alignment horizontal="center"/>
    </xf>
    <xf numFmtId="0" fontId="1" fillId="0" borderId="0" xfId="0" applyFont="1" applyFill="1" applyAlignment="1"/>
    <xf numFmtId="0" fontId="1" fillId="9" borderId="0" xfId="0" applyFont="1" applyFill="1" applyAlignment="1">
      <alignment horizontal="left"/>
    </xf>
    <xf numFmtId="0" fontId="1" fillId="9" borderId="0" xfId="0" applyFont="1" applyFill="1" applyBorder="1" applyAlignment="1">
      <alignment horizontal="left"/>
    </xf>
    <xf numFmtId="165" fontId="0" fillId="0" borderId="2" xfId="0" applyNumberFormat="1" applyBorder="1"/>
    <xf numFmtId="0" fontId="0" fillId="0" borderId="2" xfId="0" quotePrefix="1" applyFont="1" applyBorder="1" applyAlignment="1">
      <alignment horizontal="center"/>
    </xf>
    <xf numFmtId="0" fontId="0" fillId="0" borderId="10" xfId="0" applyFill="1" applyBorder="1"/>
    <xf numFmtId="0" fontId="0" fillId="0" borderId="7" xfId="0" applyFill="1" applyBorder="1"/>
    <xf numFmtId="0" fontId="0" fillId="0" borderId="5" xfId="0" applyFill="1" applyBorder="1"/>
    <xf numFmtId="0" fontId="0" fillId="0" borderId="0" xfId="0" applyFill="1" applyBorder="1" applyAlignment="1">
      <alignment wrapText="1"/>
    </xf>
    <xf numFmtId="0" fontId="8" fillId="0" borderId="0" xfId="0" applyFont="1" applyBorder="1" applyAlignment="1">
      <alignment wrapText="1"/>
    </xf>
    <xf numFmtId="0" fontId="1" fillId="0" borderId="9" xfId="0" applyFont="1" applyFill="1" applyBorder="1"/>
    <xf numFmtId="0" fontId="10" fillId="0" borderId="0" xfId="0" applyFont="1" applyAlignment="1">
      <alignment vertical="center"/>
    </xf>
    <xf numFmtId="0" fontId="0" fillId="9" borderId="0" xfId="0" applyFont="1" applyFill="1" applyAlignment="1">
      <alignment horizontal="left"/>
    </xf>
    <xf numFmtId="0" fontId="0" fillId="0" borderId="0" xfId="0" applyAlignment="1">
      <alignment horizontal="center" wrapText="1"/>
    </xf>
    <xf numFmtId="0" fontId="9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left" vertical="top"/>
    </xf>
  </cellXfs>
  <cellStyles count="20">
    <cellStyle name="___col1" xfId="1"/>
    <cellStyle name="___col2" xfId="2"/>
    <cellStyle name="___col3" xfId="3"/>
    <cellStyle name="___row1" xfId="4"/>
    <cellStyle name="___row2" xfId="5"/>
    <cellStyle name="___row3" xfId="6"/>
    <cellStyle name="__col2" xfId="7"/>
    <cellStyle name="__col3" xfId="8"/>
    <cellStyle name="__page" xfId="9"/>
    <cellStyle name="__row2" xfId="10"/>
    <cellStyle name="__row3" xfId="11"/>
    <cellStyle name="_col1" xfId="12"/>
    <cellStyle name="_col2" xfId="13"/>
    <cellStyle name="_col3" xfId="14"/>
    <cellStyle name="_data" xfId="15"/>
    <cellStyle name="_page" xfId="16"/>
    <cellStyle name="_row1" xfId="17"/>
    <cellStyle name="_row2" xfId="18"/>
    <cellStyle name="_row3" xfId="19"/>
    <cellStyle name="Standard" xfId="0" builtinId="0"/>
  </cellStyles>
  <dxfs count="3">
    <dxf>
      <numFmt numFmtId="14" formatCode="0.00%"/>
    </dxf>
    <dxf>
      <numFmt numFmtId="14" formatCode="0.00%"/>
    </dxf>
    <dxf>
      <numFmt numFmtId="165" formatCode="#,##0.00\ &quot;€&quot;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DCE6F1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0E0E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A1BDDB"/>
      <rgbColor rgb="00CCFFFF"/>
      <rgbColor rgb="00CCFFCC"/>
      <rgbColor rgb="00FFFF99"/>
      <rgbColor rgb="00CEE3FF"/>
      <rgbColor rgb="00FF99CC"/>
      <rgbColor rgb="00CC99FF"/>
      <rgbColor rgb="00FFCC99"/>
      <rgbColor rgb="0031659C"/>
      <rgbColor rgb="0033CCCC"/>
      <rgbColor rgb="0099CC00"/>
      <rgbColor rgb="00FFCC00"/>
      <rgbColor rgb="00FF9900"/>
      <rgbColor rgb="00FF6600"/>
      <rgbColor rgb="00666699"/>
      <rgbColor rgb="00BEBEBE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58595B"/>
      <color rgb="FF1A3F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ln>
                  <a:noFill/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050">
                <a:solidFill>
                  <a:schemeClr val="tx1"/>
                </a:solidFill>
              </a:rPr>
              <a:t>Vergleich der Aktivitäten </a:t>
            </a:r>
          </a:p>
        </c:rich>
      </c:tx>
      <c:layout>
        <c:manualLayout>
          <c:xMode val="edge"/>
          <c:yMode val="edge"/>
          <c:x val="0.26652895568581308"/>
          <c:y val="2.70423306091477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ln>
                <a:noFill/>
              </a:ln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8.8392388451443565E-2"/>
          <c:y val="0.12201890256675661"/>
          <c:w val="0.91607344276473446"/>
          <c:h val="0.534777026111172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Dashboard!$A$59</c:f>
              <c:strCache>
                <c:ptCount val="1"/>
                <c:pt idx="0">
                  <c:v>Alle Aktivitäten</c:v>
                </c:pt>
              </c:strCache>
            </c:strRef>
          </c:tx>
          <c:spPr>
            <a:solidFill>
              <a:schemeClr val="accent5">
                <a:shade val="47000"/>
              </a:schemeClr>
            </a:solidFill>
            <a:ln>
              <a:noFill/>
            </a:ln>
            <a:effectLst/>
          </c:spPr>
          <c:invertIfNegative val="0"/>
          <c:cat>
            <c:strRef>
              <c:f>Dashboard!$B$58:$D$58</c:f>
              <c:strCache>
                <c:ptCount val="3"/>
                <c:pt idx="0">
                  <c:v>Gesamtjahr</c:v>
                </c:pt>
                <c:pt idx="1">
                  <c:v>1. Halbj.</c:v>
                </c:pt>
                <c:pt idx="2">
                  <c:v>2. Halbj.</c:v>
                </c:pt>
              </c:strCache>
            </c:strRef>
          </c:cat>
          <c:val>
            <c:numRef>
              <c:f>Dashboard!$B$59:$D$59</c:f>
              <c:numCache>
                <c:formatCode>General</c:formatCode>
                <c:ptCount val="3"/>
                <c:pt idx="0">
                  <c:v>0.71395518721792273</c:v>
                </c:pt>
                <c:pt idx="1">
                  <c:v>0.76314176166773184</c:v>
                </c:pt>
                <c:pt idx="2">
                  <c:v>0.6610664312897816</c:v>
                </c:pt>
              </c:numCache>
            </c:numRef>
          </c:val>
        </c:ser>
        <c:ser>
          <c:idx val="1"/>
          <c:order val="1"/>
          <c:tx>
            <c:strRef>
              <c:f>Dashboard!$A$60</c:f>
              <c:strCache>
                <c:ptCount val="1"/>
                <c:pt idx="0">
                  <c:v>Fußball</c:v>
                </c:pt>
              </c:strCache>
            </c:strRef>
          </c:tx>
          <c:spPr>
            <a:solidFill>
              <a:schemeClr val="accent5">
                <a:shade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Dashboard!$B$58:$D$58</c:f>
              <c:strCache>
                <c:ptCount val="3"/>
                <c:pt idx="0">
                  <c:v>Gesamtjahr</c:v>
                </c:pt>
                <c:pt idx="1">
                  <c:v>1. Halbj.</c:v>
                </c:pt>
                <c:pt idx="2">
                  <c:v>2. Halbj.</c:v>
                </c:pt>
              </c:strCache>
            </c:strRef>
          </c:cat>
          <c:val>
            <c:numRef>
              <c:f>Dashboard!$B$60:$D$60</c:f>
              <c:numCache>
                <c:formatCode>General</c:formatCode>
                <c:ptCount val="3"/>
                <c:pt idx="0">
                  <c:v>1.1990464350423988</c:v>
                </c:pt>
                <c:pt idx="1">
                  <c:v>1.8745519911371735</c:v>
                </c:pt>
                <c:pt idx="2">
                  <c:v>0.52354087894763424</c:v>
                </c:pt>
              </c:numCache>
            </c:numRef>
          </c:val>
        </c:ser>
        <c:ser>
          <c:idx val="2"/>
          <c:order val="2"/>
          <c:tx>
            <c:strRef>
              <c:f>Dashboard!$A$61</c:f>
              <c:strCache>
                <c:ptCount val="1"/>
                <c:pt idx="0">
                  <c:v>Handball</c:v>
                </c:pt>
              </c:strCache>
            </c:strRef>
          </c:tx>
          <c:spPr>
            <a:solidFill>
              <a:schemeClr val="accent5">
                <a:shade val="82000"/>
              </a:schemeClr>
            </a:solidFill>
            <a:ln>
              <a:noFill/>
            </a:ln>
            <a:effectLst/>
          </c:spPr>
          <c:invertIfNegative val="0"/>
          <c:cat>
            <c:strRef>
              <c:f>Dashboard!$B$58:$D$58</c:f>
              <c:strCache>
                <c:ptCount val="3"/>
                <c:pt idx="0">
                  <c:v>Gesamtjahr</c:v>
                </c:pt>
                <c:pt idx="1">
                  <c:v>1. Halbj.</c:v>
                </c:pt>
                <c:pt idx="2">
                  <c:v>2. Halbj.</c:v>
                </c:pt>
              </c:strCache>
            </c:strRef>
          </c:cat>
          <c:val>
            <c:numRef>
              <c:f>Dashboard!$B$61:$D$61</c:f>
              <c:numCache>
                <c:formatCode>General</c:formatCode>
                <c:ptCount val="3"/>
                <c:pt idx="0">
                  <c:v>0.98539361853898277</c:v>
                </c:pt>
                <c:pt idx="1">
                  <c:v>0.72997117538133238</c:v>
                </c:pt>
                <c:pt idx="2">
                  <c:v>1.2826885933618266</c:v>
                </c:pt>
              </c:numCache>
            </c:numRef>
          </c:val>
        </c:ser>
        <c:ser>
          <c:idx val="3"/>
          <c:order val="3"/>
          <c:tx>
            <c:strRef>
              <c:f>Dashboard!$A$62</c:f>
              <c:strCache>
                <c:ptCount val="1"/>
                <c:pt idx="0">
                  <c:v>Volleyball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Dashboard!$B$58:$D$58</c:f>
              <c:strCache>
                <c:ptCount val="3"/>
                <c:pt idx="0">
                  <c:v>Gesamtjahr</c:v>
                </c:pt>
                <c:pt idx="1">
                  <c:v>1. Halbj.</c:v>
                </c:pt>
                <c:pt idx="2">
                  <c:v>2. Halbj.</c:v>
                </c:pt>
              </c:strCache>
            </c:strRef>
          </c:cat>
          <c:val>
            <c:numRef>
              <c:f>Dashboard!$B$62:$D$62</c:f>
              <c:numCache>
                <c:formatCode>General</c:formatCode>
                <c:ptCount val="3"/>
                <c:pt idx="0">
                  <c:v>1.1639436786260051</c:v>
                </c:pt>
                <c:pt idx="1">
                  <c:v>1.1639436786260107</c:v>
                </c:pt>
                <c:pt idx="2">
                  <c:v>1.1639436786260107</c:v>
                </c:pt>
              </c:numCache>
            </c:numRef>
          </c:val>
        </c:ser>
        <c:ser>
          <c:idx val="4"/>
          <c:order val="4"/>
          <c:tx>
            <c:strRef>
              <c:f>Dashboard!$A$63</c:f>
              <c:strCache>
                <c:ptCount val="1"/>
                <c:pt idx="0">
                  <c:v>Schwimmen</c:v>
                </c:pt>
              </c:strCache>
            </c:strRef>
          </c:tx>
          <c:spPr>
            <a:solidFill>
              <a:schemeClr val="accent5">
                <a:tint val="83000"/>
              </a:schemeClr>
            </a:solidFill>
            <a:ln>
              <a:noFill/>
            </a:ln>
            <a:effectLst/>
          </c:spPr>
          <c:invertIfNegative val="0"/>
          <c:cat>
            <c:strRef>
              <c:f>Dashboard!$B$58:$D$58</c:f>
              <c:strCache>
                <c:ptCount val="3"/>
                <c:pt idx="0">
                  <c:v>Gesamtjahr</c:v>
                </c:pt>
                <c:pt idx="1">
                  <c:v>1. Halbj.</c:v>
                </c:pt>
                <c:pt idx="2">
                  <c:v>2. Halbj.</c:v>
                </c:pt>
              </c:strCache>
            </c:strRef>
          </c:cat>
          <c:val>
            <c:numRef>
              <c:f>Dashboard!$B$63:$D$63</c:f>
              <c:numCache>
                <c:formatCode>General</c:formatCode>
                <c:ptCount val="3"/>
                <c:pt idx="0">
                  <c:v>0.65363567385365062</c:v>
                </c:pt>
                <c:pt idx="1">
                  <c:v>1.1275149128395163</c:v>
                </c:pt>
                <c:pt idx="2">
                  <c:v>0</c:v>
                </c:pt>
              </c:numCache>
            </c:numRef>
          </c:val>
        </c:ser>
        <c:ser>
          <c:idx val="5"/>
          <c:order val="5"/>
          <c:tx>
            <c:strRef>
              <c:f>Dashboard!$A$64</c:f>
              <c:strCache>
                <c:ptCount val="1"/>
                <c:pt idx="0">
                  <c:v>Tanzen</c:v>
                </c:pt>
              </c:strCache>
            </c:strRef>
          </c:tx>
          <c:spPr>
            <a:solidFill>
              <a:schemeClr val="accent5">
                <a:tint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Dashboard!$B$58:$D$58</c:f>
              <c:strCache>
                <c:ptCount val="3"/>
                <c:pt idx="0">
                  <c:v>Gesamtjahr</c:v>
                </c:pt>
                <c:pt idx="1">
                  <c:v>1. Halbj.</c:v>
                </c:pt>
                <c:pt idx="2">
                  <c:v>2. Halbj.</c:v>
                </c:pt>
              </c:strCache>
            </c:strRef>
          </c:cat>
          <c:val>
            <c:numRef>
              <c:f>Dashboard!$B$64:$D$64</c:f>
              <c:numCache>
                <c:formatCode>General</c:formatCode>
                <c:ptCount val="3"/>
                <c:pt idx="0">
                  <c:v>1.3148932980424497</c:v>
                </c:pt>
                <c:pt idx="1">
                  <c:v>0.80566526451185039</c:v>
                </c:pt>
                <c:pt idx="2">
                  <c:v>1.8241213315730576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9791912"/>
        <c:axId val="339792304"/>
        <c:extLst>
          <c:ext xmlns:c15="http://schemas.microsoft.com/office/drawing/2012/chart" uri="{02D57815-91ED-43cb-92C2-25804820EDAC}">
            <c15:filteredBarSeries>
              <c15:ser>
                <c:idx val="6"/>
                <c:order val="6"/>
                <c:tx>
                  <c:strRef>
                    <c:extLst>
                      <c:ext uri="{02D57815-91ED-43cb-92C2-25804820EDAC}">
                        <c15:formulaRef>
                          <c15:sqref>Dashboard!$A$65</c15:sqref>
                        </c15:formulaRef>
                      </c:ext>
                    </c:extLst>
                    <c:strCache>
                      <c:ptCount val="1"/>
                      <c:pt idx="0">
                        <c:v>Vereinsführung</c:v>
                      </c:pt>
                    </c:strCache>
                  </c:strRef>
                </c:tx>
                <c:spPr>
                  <a:solidFill>
                    <a:schemeClr val="accent5">
                      <a:tint val="4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Dashboard!$B$58:$D$58</c15:sqref>
                        </c15:formulaRef>
                      </c:ext>
                    </c:extLst>
                    <c:strCache>
                      <c:ptCount val="3"/>
                      <c:pt idx="0">
                        <c:v>Gesamtjahr</c:v>
                      </c:pt>
                      <c:pt idx="1">
                        <c:v>1. Halbj.</c:v>
                      </c:pt>
                      <c:pt idx="2">
                        <c:v>2. Halbj.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Dashboard!$B$65:$D$65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339791912"/>
        <c:scaling>
          <c:orientation val="minMax"/>
        </c:scaling>
        <c:delete val="0"/>
        <c:axPos val="b"/>
        <c:numFmt formatCode="@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ln>
                  <a:noFill/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39792304"/>
        <c:crosses val="autoZero"/>
        <c:auto val="0"/>
        <c:lblAlgn val="ctr"/>
        <c:lblOffset val="100"/>
        <c:noMultiLvlLbl val="0"/>
      </c:catAx>
      <c:valAx>
        <c:axId val="339792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noFill/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39791912"/>
        <c:crossesAt val="1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7442578223505776E-2"/>
          <c:y val="0.81010334828568975"/>
          <c:w val="0.9490016404199475"/>
          <c:h val="0.1898966150357965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ln>
                <a:noFill/>
              </a:ln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tx1">
          <a:lumMod val="65000"/>
          <a:lumOff val="35000"/>
          <a:alpha val="75000"/>
        </a:schemeClr>
      </a:solidFill>
      <a:round/>
    </a:ln>
    <a:effectLst/>
  </c:spPr>
  <c:txPr>
    <a:bodyPr rot="0" anchor="ctr" anchorCtr="0"/>
    <a:lstStyle/>
    <a:p>
      <a:pPr>
        <a:defRPr>
          <a:ln>
            <a:noFill/>
          </a:ln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 b="0">
                <a:solidFill>
                  <a:sysClr val="windowText" lastClr="000000"/>
                </a:solidFill>
              </a:rPr>
              <a:t>Vergleich der Sportstätten</a:t>
            </a:r>
          </a:p>
        </c:rich>
      </c:tx>
      <c:layout>
        <c:manualLayout>
          <c:xMode val="edge"/>
          <c:yMode val="edge"/>
          <c:x val="0.22722222222222224"/>
          <c:y val="0.89814814814814814"/>
        </c:manualLayout>
      </c:layout>
      <c:overlay val="0"/>
      <c:spPr>
        <a:solidFill>
          <a:schemeClr val="accent3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5613241101871611"/>
          <c:y val="5.7546296296296297E-2"/>
          <c:w val="0.57710255844187697"/>
          <c:h val="0.85763852435112276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dk1">
                  <a:tint val="885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dk1">
                  <a:tint val="55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2"/>
            <c:bubble3D val="0"/>
            <c:spPr>
              <a:solidFill>
                <a:schemeClr val="dk1">
                  <a:tint val="75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3"/>
            <c:bubble3D val="0"/>
            <c:spPr>
              <a:solidFill>
                <a:schemeClr val="dk1">
                  <a:tint val="985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4"/>
            <c:bubble3D val="0"/>
            <c:spPr>
              <a:solidFill>
                <a:schemeClr val="dk1">
                  <a:tint val="3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5"/>
            <c:bubble3D val="0"/>
            <c:spPr>
              <a:solidFill>
                <a:schemeClr val="dk1">
                  <a:tint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numRef>
              <c:f>Dashboard!$Q$60:$Q$65</c:f>
              <c:numCache>
                <c:formatCode>General</c:formatCode>
                <c:ptCount val="6"/>
                <c:pt idx="0">
                  <c:v>10</c:v>
                </c:pt>
                <c:pt idx="1">
                  <c:v>13</c:v>
                </c:pt>
                <c:pt idx="2">
                  <c:v>4</c:v>
                </c:pt>
                <c:pt idx="3">
                  <c:v>9</c:v>
                </c:pt>
                <c:pt idx="4">
                  <c:v>0</c:v>
                </c:pt>
              </c:numCache>
            </c:numRef>
          </c:cat>
          <c:val>
            <c:numRef>
              <c:f>Dashboard!$R$60:$R$65</c:f>
              <c:numCache>
                <c:formatCode>General</c:formatCode>
                <c:ptCount val="6"/>
              </c:numCache>
            </c:numRef>
          </c:val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4676576642872916"/>
          <c:y val="0.22958151064450277"/>
          <c:w val="0.22737312041602276"/>
          <c:h val="0.46875328083989504"/>
        </c:manualLayout>
      </c:layout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50" baseline="0">
                <a:solidFill>
                  <a:sysClr val="windowText" lastClr="000000"/>
                </a:solidFill>
              </a:rPr>
              <a:t>Vergleich der Aktivitätsarten </a:t>
            </a:r>
          </a:p>
        </c:rich>
      </c:tx>
      <c:layout>
        <c:manualLayout>
          <c:xMode val="edge"/>
          <c:yMode val="edge"/>
          <c:x val="0.19226318686159535"/>
          <c:y val="1.391780236536112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38724184270086759"/>
          <c:y val="0.16089872823868032"/>
          <c:w val="0.56756921032157681"/>
          <c:h val="0.7186919750973157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Dashboard!$G$58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Dashboard!$F$59:$F$63</c:f>
              <c:strCache>
                <c:ptCount val="5"/>
                <c:pt idx="0">
                  <c:v>Alle Aktivitätsarten</c:v>
                </c:pt>
                <c:pt idx="1">
                  <c:v>Trainings</c:v>
                </c:pt>
                <c:pt idx="2">
                  <c:v>Ligaspiele</c:v>
                </c:pt>
                <c:pt idx="3">
                  <c:v>Meisterschaften</c:v>
                </c:pt>
                <c:pt idx="4">
                  <c:v>Verwaltung</c:v>
                </c:pt>
              </c:strCache>
            </c:strRef>
          </c:cat>
          <c:val>
            <c:numRef>
              <c:f>Dashboard!$G$59:$G$63</c:f>
              <c:numCache>
                <c:formatCode>General</c:formatCode>
                <c:ptCount val="5"/>
                <c:pt idx="0">
                  <c:v>0.71395518721792273</c:v>
                </c:pt>
                <c:pt idx="1">
                  <c:v>0.23274806392603598</c:v>
                </c:pt>
                <c:pt idx="2">
                  <c:v>0.57927396701212541</c:v>
                </c:pt>
                <c:pt idx="3">
                  <c:v>1.9112661896523304</c:v>
                </c:pt>
                <c:pt idx="4">
                  <c:v>1.3057816378532561E-2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335135616"/>
        <c:axId val="202828712"/>
      </c:barChart>
      <c:catAx>
        <c:axId val="3351356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2828712"/>
        <c:crosses val="autoZero"/>
        <c:auto val="1"/>
        <c:lblAlgn val="ctr"/>
        <c:lblOffset val="100"/>
        <c:noMultiLvlLbl val="0"/>
      </c:catAx>
      <c:valAx>
        <c:axId val="202828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35135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tx1">
          <a:lumMod val="65000"/>
          <a:lumOff val="35000"/>
          <a:alpha val="7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 baseline="0">
                <a:solidFill>
                  <a:sysClr val="windowText" lastClr="000000"/>
                </a:solidFill>
              </a:rPr>
              <a:t>Vergleich der Einnahmen</a:t>
            </a:r>
          </a:p>
        </c:rich>
      </c:tx>
      <c:layout>
        <c:manualLayout>
          <c:xMode val="edge"/>
          <c:yMode val="edge"/>
          <c:x val="0.13064473147877498"/>
          <c:y val="0.845016707713298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4.8331359635454541E-2"/>
          <c:y val="2.525230492109266E-2"/>
          <c:w val="0.54185693806743818"/>
          <c:h val="0.79752940346648393"/>
        </c:manualLayout>
      </c:layout>
      <c:pieChart>
        <c:varyColors val="1"/>
        <c:ser>
          <c:idx val="0"/>
          <c:order val="0"/>
          <c:tx>
            <c:strRef>
              <c:f>Dashboard!$M$58</c:f>
              <c:strCache>
                <c:ptCount val="1"/>
                <c:pt idx="0">
                  <c:v>Einnahmen</c:v>
                </c:pt>
              </c:strCache>
            </c:strRef>
          </c:tx>
          <c:dPt>
            <c:idx val="0"/>
            <c:bubble3D val="0"/>
            <c:spPr>
              <a:solidFill>
                <a:schemeClr val="dk1">
                  <a:tint val="885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dk1">
                  <a:tint val="55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</c:dPt>
          <c:dPt>
            <c:idx val="2"/>
            <c:bubble3D val="0"/>
            <c:spPr>
              <a:solidFill>
                <a:schemeClr val="dk1">
                  <a:tint val="75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</c:dPt>
          <c:dPt>
            <c:idx val="3"/>
            <c:bubble3D val="0"/>
            <c:spPr>
              <a:solidFill>
                <a:schemeClr val="dk1">
                  <a:tint val="985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</c:dPt>
          <c:dPt>
            <c:idx val="4"/>
            <c:bubble3D val="0"/>
            <c:spPr>
              <a:solidFill>
                <a:schemeClr val="dk1">
                  <a:tint val="3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</c:dPt>
          <c:dPt>
            <c:idx val="5"/>
            <c:bubble3D val="0"/>
            <c:spPr>
              <a:solidFill>
                <a:schemeClr val="dk1">
                  <a:tint val="6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</c:dPt>
          <c:dPt>
            <c:idx val="6"/>
            <c:bubble3D val="0"/>
            <c:spPr>
              <a:solidFill>
                <a:schemeClr val="dk1">
                  <a:tint val="8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Dashboard!$L$60:$L$66</c:f>
              <c:strCache>
                <c:ptCount val="6"/>
                <c:pt idx="0">
                  <c:v>Fußball</c:v>
                </c:pt>
                <c:pt idx="1">
                  <c:v>Handball</c:v>
                </c:pt>
                <c:pt idx="2">
                  <c:v>Volleyball</c:v>
                </c:pt>
                <c:pt idx="3">
                  <c:v>Schwimmen</c:v>
                </c:pt>
                <c:pt idx="4">
                  <c:v>Tanzen</c:v>
                </c:pt>
                <c:pt idx="5">
                  <c:v>Vereinsführung</c:v>
                </c:pt>
              </c:strCache>
            </c:strRef>
          </c:cat>
          <c:val>
            <c:numRef>
              <c:f>Dashboard!$M$60:$M$66</c:f>
              <c:numCache>
                <c:formatCode>General</c:formatCode>
                <c:ptCount val="7"/>
                <c:pt idx="0">
                  <c:v>3678.0749394925701</c:v>
                </c:pt>
                <c:pt idx="1">
                  <c:v>4097.2666658851003</c:v>
                </c:pt>
                <c:pt idx="2">
                  <c:v>2126.69137851809</c:v>
                </c:pt>
                <c:pt idx="3">
                  <c:v>2028</c:v>
                </c:pt>
                <c:pt idx="4">
                  <c:v>4007.7947724333999</c:v>
                </c:pt>
                <c:pt idx="5">
                  <c:v>0</c:v>
                </c:pt>
              </c:numCache>
            </c:numRef>
          </c:val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egendEntry>
        <c:idx val="6"/>
        <c:delete val="1"/>
      </c:legendEntry>
      <c:layout>
        <c:manualLayout>
          <c:xMode val="edge"/>
          <c:yMode val="edge"/>
          <c:x val="0.64167064868870283"/>
          <c:y val="3.0419291169236015E-2"/>
          <c:w val="0.27074398022146967"/>
          <c:h val="0.81941886592133439"/>
        </c:manualLayout>
      </c:layout>
      <c:overlay val="0"/>
      <c:spPr>
        <a:solidFill>
          <a:schemeClr val="lt1">
            <a:alpha val="78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050" b="0">
                <a:solidFill>
                  <a:schemeClr val="tx1"/>
                </a:solidFill>
              </a:rPr>
              <a:t>Vergleich der Mitgliederzahl </a:t>
            </a:r>
          </a:p>
        </c:rich>
      </c:tx>
      <c:layout>
        <c:manualLayout>
          <c:xMode val="edge"/>
          <c:yMode val="edge"/>
          <c:x val="0.19728743046545469"/>
          <c:y val="2.041624667475101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0199248349770232"/>
          <c:y val="0.14363238273972231"/>
          <c:w val="0.57083614548181483"/>
          <c:h val="0.82815606598397995"/>
        </c:manualLayout>
      </c:layout>
      <c:pieChart>
        <c:varyColors val="1"/>
        <c:ser>
          <c:idx val="0"/>
          <c:order val="0"/>
          <c:tx>
            <c:strRef>
              <c:f>Dashboard!$Q$58</c:f>
              <c:strCache>
                <c:ptCount val="1"/>
                <c:pt idx="0">
                  <c:v>Mitgliederanzahl </c:v>
                </c:pt>
              </c:strCache>
            </c:strRef>
          </c:tx>
          <c:spPr>
            <a:effectLst>
              <a:outerShdw blurRad="317500" algn="ctr" rotWithShape="0">
                <a:prstClr val="black">
                  <a:alpha val="0"/>
                </a:prstClr>
              </a:outerShdw>
            </a:effectLst>
          </c:spPr>
          <c:dPt>
            <c:idx val="0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0"/>
                  </a:prstClr>
                </a:outerShdw>
              </a:effectLst>
            </c:spPr>
          </c:dPt>
          <c:dPt>
            <c:idx val="2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0"/>
                  </a:prstClr>
                </a:outerShdw>
              </a:effectLst>
            </c:spPr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0"/>
                  </a:prstClr>
                </a:outerShdw>
              </a:effectLst>
            </c:spPr>
          </c:dPt>
          <c:dPt>
            <c:idx val="4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0"/>
                  </a:prstClr>
                </a:outerShd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Dashboard!$P$59:$P$64</c15:sqref>
                  </c15:fullRef>
                </c:ext>
              </c:extLst>
              <c:f>Dashboard!$P$59:$P$63</c:f>
              <c:strCache>
                <c:ptCount val="5"/>
                <c:pt idx="0">
                  <c:v>Fußball</c:v>
                </c:pt>
                <c:pt idx="1">
                  <c:v>Handball</c:v>
                </c:pt>
                <c:pt idx="2">
                  <c:v>Volleyball</c:v>
                </c:pt>
                <c:pt idx="3">
                  <c:v>Schwimmen</c:v>
                </c:pt>
                <c:pt idx="4">
                  <c:v>Tanzen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Dashboard!$Q$59:$Q$64</c15:sqref>
                  </c15:fullRef>
                </c:ext>
              </c:extLst>
              <c:f>Dashboard!$Q$59:$Q$63</c:f>
              <c:numCache>
                <c:formatCode>General</c:formatCode>
                <c:ptCount val="5"/>
                <c:pt idx="0">
                  <c:v>11</c:v>
                </c:pt>
                <c:pt idx="1">
                  <c:v>10</c:v>
                </c:pt>
                <c:pt idx="2">
                  <c:v>13</c:v>
                </c:pt>
                <c:pt idx="3">
                  <c:v>4</c:v>
                </c:pt>
                <c:pt idx="4">
                  <c:v>9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Dashboard!$Q$64</c15:sqref>
                  <c15:spPr xmlns:c15="http://schemas.microsoft.com/office/drawing/2012/chart">
                    <a:solidFill>
                      <a:schemeClr val="accent4">
                        <a:lumMod val="60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0"/>
                        </a:prstClr>
                      </a:outerShdw>
                    </a:effectLst>
                  </c15:spPr>
                  <c15:bubble3D val="0"/>
                </c15:categoryFilterException>
              </c15:categoryFilterExceptions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411657200993148"/>
          <c:y val="0.14215017382859818"/>
          <c:w val="0.31588333435354443"/>
          <c:h val="0.78553340221597812"/>
        </c:manualLayout>
      </c:layout>
      <c:overlay val="0"/>
      <c:spPr>
        <a:solidFill>
          <a:schemeClr val="lt1">
            <a:alpha val="78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tx1">
          <a:lumMod val="65000"/>
          <a:lumOff val="35000"/>
          <a:alpha val="7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050">
                <a:solidFill>
                  <a:schemeClr val="tx1"/>
                </a:solidFill>
              </a:rPr>
              <a:t>Vergleich</a:t>
            </a:r>
            <a:r>
              <a:rPr lang="de-DE" sz="1050" baseline="0">
                <a:solidFill>
                  <a:schemeClr val="tx1"/>
                </a:solidFill>
              </a:rPr>
              <a:t> der Einnahmen und Ausgaben</a:t>
            </a:r>
            <a:endParaRPr lang="de-DE" sz="1050">
              <a:solidFill>
                <a:schemeClr val="tx1"/>
              </a:solidFill>
            </a:endParaRPr>
          </a:p>
        </c:rich>
      </c:tx>
      <c:layout>
        <c:manualLayout>
          <c:xMode val="edge"/>
          <c:yMode val="edge"/>
          <c:x val="0.18884635517082723"/>
          <c:y val="2.51863122364115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553652055175346"/>
          <c:y val="0.19661690111123417"/>
          <c:w val="0.84463479448246537"/>
          <c:h val="0.747561022341744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Dashboard!$U$59</c:f>
              <c:strCache>
                <c:ptCount val="1"/>
                <c:pt idx="0">
                  <c:v>Einnahmen</c:v>
                </c:pt>
              </c:strCache>
            </c:strRef>
          </c:tx>
          <c:spPr>
            <a:solidFill>
              <a:schemeClr val="accent6">
                <a:shade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Dashboard!$V$58</c:f>
              <c:strCache>
                <c:ptCount val="1"/>
                <c:pt idx="0">
                  <c:v>2013</c:v>
                </c:pt>
              </c:strCache>
            </c:strRef>
          </c:cat>
          <c:val>
            <c:numRef>
              <c:f>Dashboard!$V$59</c:f>
              <c:numCache>
                <c:formatCode>General</c:formatCode>
                <c:ptCount val="1"/>
                <c:pt idx="0">
                  <c:v>15937.827756329099</c:v>
                </c:pt>
              </c:numCache>
            </c:numRef>
          </c:val>
        </c:ser>
        <c:ser>
          <c:idx val="1"/>
          <c:order val="1"/>
          <c:tx>
            <c:strRef>
              <c:f>Dashboard!$U$60</c:f>
              <c:strCache>
                <c:ptCount val="1"/>
                <c:pt idx="0">
                  <c:v>Ausgaben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Dashboard!$V$58</c:f>
              <c:strCache>
                <c:ptCount val="1"/>
                <c:pt idx="0">
                  <c:v>2013</c:v>
                </c:pt>
              </c:strCache>
            </c:strRef>
          </c:cat>
          <c:val>
            <c:numRef>
              <c:f>Dashboard!$V$60</c:f>
              <c:numCache>
                <c:formatCode>General</c:formatCode>
                <c:ptCount val="1"/>
                <c:pt idx="0">
                  <c:v>22323.288690476798</c:v>
                </c:pt>
              </c:numCache>
            </c:numRef>
          </c:val>
        </c:ser>
        <c:ser>
          <c:idx val="2"/>
          <c:order val="2"/>
          <c:tx>
            <c:strRef>
              <c:f>Dashboard!$U$61</c:f>
              <c:strCache>
                <c:ptCount val="1"/>
                <c:pt idx="0">
                  <c:v>Überschuss</c:v>
                </c:pt>
              </c:strCache>
            </c:strRef>
          </c:tx>
          <c:spPr>
            <a:solidFill>
              <a:schemeClr val="accent6">
                <a:tint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Dashboard!$V$58</c:f>
              <c:strCache>
                <c:ptCount val="1"/>
                <c:pt idx="0">
                  <c:v>2013</c:v>
                </c:pt>
              </c:strCache>
            </c:strRef>
          </c:cat>
          <c:val>
            <c:numRef>
              <c:f>Dashboard!$V$61</c:f>
              <c:numCache>
                <c:formatCode>General</c:formatCode>
                <c:ptCount val="1"/>
                <c:pt idx="0">
                  <c:v>-6385.4609341468204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46877480"/>
        <c:axId val="346877872"/>
      </c:barChart>
      <c:catAx>
        <c:axId val="3468774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46877872"/>
        <c:crosses val="autoZero"/>
        <c:auto val="1"/>
        <c:lblAlgn val="ctr"/>
        <c:lblOffset val="100"/>
        <c:noMultiLvlLbl val="0"/>
      </c:catAx>
      <c:valAx>
        <c:axId val="346877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6877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507220882231822"/>
          <c:y val="0.18510882146488125"/>
          <c:w val="0.23182798445196617"/>
          <c:h val="0.2881035600179730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tx1">
          <a:lumMod val="65000"/>
          <a:lumOff val="35000"/>
          <a:alpha val="7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withinLinearReversed" id="25">
  <a:schemeClr val="accent5"/>
</cs:colorStyle>
</file>

<file path=xl/charts/colors4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9</xdr:row>
      <xdr:rowOff>2852</xdr:rowOff>
    </xdr:from>
    <xdr:to>
      <xdr:col>5</xdr:col>
      <xdr:colOff>146050</xdr:colOff>
      <xdr:row>19</xdr:row>
      <xdr:rowOff>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638176</xdr:colOff>
      <xdr:row>42</xdr:row>
      <xdr:rowOff>119062</xdr:rowOff>
    </xdr:from>
    <xdr:to>
      <xdr:col>28</xdr:col>
      <xdr:colOff>123826</xdr:colOff>
      <xdr:row>57</xdr:row>
      <xdr:rowOff>4762</xdr:rowOff>
    </xdr:to>
    <xdr:graphicFrame macro="">
      <xdr:nvGraphicFramePr>
        <xdr:cNvPr id="9" name="Diagramm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28</xdr:col>
      <xdr:colOff>314325</xdr:colOff>
      <xdr:row>44</xdr:row>
      <xdr:rowOff>38101</xdr:rowOff>
    </xdr:from>
    <xdr:to>
      <xdr:col>28</xdr:col>
      <xdr:colOff>628650</xdr:colOff>
      <xdr:row>45</xdr:row>
      <xdr:rowOff>17145</xdr:rowOff>
    </xdr:to>
    <xdr:sp macro="" textlink="">
      <xdr:nvSpPr>
        <xdr:cNvPr id="16" name="Pfeil nach links 15"/>
        <xdr:cNvSpPr/>
      </xdr:nvSpPr>
      <xdr:spPr>
        <a:xfrm>
          <a:off x="26784300" y="5000626"/>
          <a:ext cx="314325" cy="169544"/>
        </a:xfrm>
        <a:prstGeom prst="left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5</xdr:col>
      <xdr:colOff>146050</xdr:colOff>
      <xdr:row>9</xdr:row>
      <xdr:rowOff>2382</xdr:rowOff>
    </xdr:from>
    <xdr:to>
      <xdr:col>8</xdr:col>
      <xdr:colOff>3174</xdr:colOff>
      <xdr:row>19</xdr:row>
      <xdr:rowOff>0</xdr:rowOff>
    </xdr:to>
    <xdr:graphicFrame macro="">
      <xdr:nvGraphicFramePr>
        <xdr:cNvPr id="10" name="Diagramm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161925</xdr:colOff>
      <xdr:row>43</xdr:row>
      <xdr:rowOff>171450</xdr:rowOff>
    </xdr:from>
    <xdr:to>
      <xdr:col>22</xdr:col>
      <xdr:colOff>600074</xdr:colOff>
      <xdr:row>55</xdr:row>
      <xdr:rowOff>47625</xdr:rowOff>
    </xdr:to>
    <xdr:graphicFrame macro="">
      <xdr:nvGraphicFramePr>
        <xdr:cNvPr id="14" name="Diagramm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146050</xdr:colOff>
      <xdr:row>19</xdr:row>
      <xdr:rowOff>0</xdr:rowOff>
    </xdr:from>
    <xdr:to>
      <xdr:col>8</xdr:col>
      <xdr:colOff>0</xdr:colOff>
      <xdr:row>28</xdr:row>
      <xdr:rowOff>190499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1</xdr:colOff>
      <xdr:row>19</xdr:row>
      <xdr:rowOff>0</xdr:rowOff>
    </xdr:from>
    <xdr:to>
      <xdr:col>5</xdr:col>
      <xdr:colOff>146050</xdr:colOff>
      <xdr:row>28</xdr:row>
      <xdr:rowOff>190499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88"/>
  <sheetViews>
    <sheetView tabSelected="1" zoomScaleNormal="100" workbookViewId="0">
      <selection activeCell="A9" sqref="A9"/>
    </sheetView>
  </sheetViews>
  <sheetFormatPr baseColWidth="10" defaultRowHeight="15" x14ac:dyDescent="0.25"/>
  <cols>
    <col min="1" max="1" width="24.42578125" customWidth="1"/>
    <col min="2" max="2" width="11.42578125" customWidth="1"/>
    <col min="3" max="3" width="6.42578125" customWidth="1"/>
    <col min="4" max="4" width="26.85546875" customWidth="1"/>
    <col min="5" max="5" width="12.7109375" customWidth="1"/>
    <col min="6" max="6" width="17" customWidth="1"/>
    <col min="7" max="9" width="13.28515625" customWidth="1"/>
    <col min="10" max="10" width="9.5703125" customWidth="1"/>
    <col min="11" max="11" width="14.42578125" customWidth="1"/>
    <col min="12" max="12" width="12.42578125" customWidth="1"/>
    <col min="25" max="25" width="23.140625" customWidth="1"/>
  </cols>
  <sheetData>
    <row r="1" spans="1:12" ht="15" customHeight="1" x14ac:dyDescent="0.25">
      <c r="A1" s="44" t="str">
        <f ca="1">"Vereinsfinanzen: "&amp;A6&amp;" "&amp;A3</f>
        <v>Vereinsfinanzen: Alle Aktivitäten 2013</v>
      </c>
      <c r="B1" s="44"/>
      <c r="C1" s="44"/>
      <c r="D1" s="44"/>
      <c r="E1" s="39"/>
    </row>
    <row r="2" spans="1:12" ht="18" customHeight="1" x14ac:dyDescent="0.25">
      <c r="A2" s="44"/>
      <c r="B2" s="44"/>
      <c r="C2" s="44"/>
      <c r="D2" s="44"/>
      <c r="E2" s="39"/>
    </row>
    <row r="3" spans="1:12" ht="15" customHeight="1" x14ac:dyDescent="0.25">
      <c r="A3" s="40" t="str">
        <f ca="1">_xll.PALO.ENAME("localhost/Vereine","Jahre","2013",1,"2013")</f>
        <v>2013</v>
      </c>
      <c r="B3" s="25"/>
      <c r="D3" s="38" t="str">
        <f ca="1">"Überblick zu: "&amp;$A$6</f>
        <v>Überblick zu: Alle Aktivitäten</v>
      </c>
      <c r="E3" s="32" t="s">
        <v>12</v>
      </c>
      <c r="F3" s="32" t="s">
        <v>13</v>
      </c>
      <c r="G3" s="32" t="s">
        <v>14</v>
      </c>
      <c r="H3" s="16"/>
      <c r="I3" s="10"/>
      <c r="J3" s="10"/>
      <c r="K3" s="13"/>
      <c r="L3" s="13"/>
    </row>
    <row r="4" spans="1:12" x14ac:dyDescent="0.25">
      <c r="A4" s="30" t="str">
        <f ca="1">_xll.PALO.ENAME("localhost/Vereine","Monate","Gesamtjahr",1,"Gesamtjahr")</f>
        <v>Gesamtjahr</v>
      </c>
      <c r="B4" s="27"/>
      <c r="D4" s="22" t="s">
        <v>22</v>
      </c>
      <c r="E4" s="4" t="e">
        <f ca="1">IF(ISERROR(_xll.PALO.DATAC("localhost/Vereine","Ergebnis","Mitgliedsbeiträge",$A$6,$A$7,$A$5,$A$4,E$3)/_xll.PALO.DATA.CNT("localhost/Vereine","Personen",_xll.PALO.COORD("Mitgliedsbeiträge","Mitglieder",$A$6,$A$4,E$3),_xll.PALO.EXPANDTYPE(1,2,1,1,1)))," - ",_xll.PALO.DATAC("localhost/Vereine","Ergebnis","Mitgliedsbeiträge",$A$6,$A$7,$A$5,$A$4,E$3)/_xll.PALO.DATA.CNT("localhost/Vereine","Personen",_xll.PALO.COORD("Mitgliedsbeiträge","Mitglieder",$A$6,$A$4,E$3),_xll.PALO.EXPANDTYPE(1,2,1,1,1)))</f>
        <v>#N/A</v>
      </c>
      <c r="F4" s="4" t="e">
        <f ca="1">IF(ISERROR(_xll.PALO.DATAC("localhost/Vereine","Ergebnis","Mitgliedsbeiträge",$A$6,$A$7,$A$5,$A$4,F$3)/_xll.PALO.DATA.CNT("localhost/Vereine","Personen",_xll.PALO.COORD("Mitgliedsbeiträge","Mitglieder",$A$6,$A$4,F$3),_xll.PALO.EXPANDTYPE(1,2,1,1,1)))," - ",_xll.PALO.DATAC("localhost/Vereine","Ergebnis","Mitgliedsbeiträge",$A$6,$A$7,$A$5,$A$4,F$3)/_xll.PALO.DATA.CNT("localhost/Vereine","Personen",_xll.PALO.COORD("Mitgliedsbeiträge","Mitglieder",$A$6,$A$4,F$3),_xll.PALO.EXPANDTYPE(1,2,1,1,1)))</f>
        <v>#N/A</v>
      </c>
      <c r="G4" s="4" t="e">
        <f ca="1">IF(ISERROR(_xll.PALO.DATAC("localhost/Vereine","Ergebnis","Mitgliedsbeiträge",$A$6,$A$7,$A$5,$A$4,G$3)/_xll.PALO.DATA.CNT("localhost/Vereine","Personen",_xll.PALO.COORD("Mitgliedsbeiträge","Mitglieder",$A$6,$A$4,G$3),_xll.PALO.EXPANDTYPE(1,2,1,1,1)))," - ",_xll.PALO.DATAC("localhost/Vereine","Ergebnis","Mitgliedsbeiträge",$A$6,$A$7,$A$5,$A$4,G$3)/_xll.PALO.DATA.CNT("localhost/Vereine","Personen",_xll.PALO.COORD("Mitgliedsbeiträge","Mitglieder",$A$6,$A$4,G$3),_xll.PALO.EXPANDTYPE(1,2,1,1,1)))</f>
        <v>#N/A</v>
      </c>
      <c r="H4" s="6"/>
      <c r="K4" s="17"/>
      <c r="L4" s="13"/>
    </row>
    <row r="5" spans="1:12" x14ac:dyDescent="0.25">
      <c r="A5" s="29" t="str">
        <f ca="1">_xll.PALO.ENAME("localhost/Vereine","Sportstätten","Alle Sportstätten",1,"Alle Sportstätten")</f>
        <v>Alle Sportstätten</v>
      </c>
      <c r="B5" s="26"/>
      <c r="D5" s="22" t="s">
        <v>28</v>
      </c>
      <c r="E5" s="5" t="e">
        <f ca="1">IF(ISERROR(_xll.PALO.DATAC("localhost/Vereine","Ergebnis","Mitgliedsbeiträge",$A$6,$A$7,$A$5,$A$4,E$3)/_xll.PALO.DATA("localhost/Vereine","Ergebnis",$A$21,$A$6,$A$7,$A$5,$A$4,E$3))," - ",_xll.PALO.DATAC("localhost/Vereine","Ergebnis","Mitgliedsbeiträge",$A$6,$A$7,$A$5,$A$4,E$3)/_xll.PALO.DATA("localhost/Vereine","Ergebnis",$A$21,$A$6,$A$7,$A$5,$A$4,E$3))</f>
        <v>#N/A</v>
      </c>
      <c r="F5" s="5" t="e">
        <f ca="1">IF(ISERROR(_xll.PALO.DATAC("localhost/Vereine","Ergebnis","Mitgliedsbeiträge",$A$6,$A$7,$A$5,$A$4,F$3)/_xll.PALO.DATA("localhost/Vereine","Ergebnis",$A$21,$A$6,$A$7,$A$5,$A$4,F$3))," - ",_xll.PALO.DATAC("localhost/Vereine","Ergebnis","Mitgliedsbeiträge",$A$6,$A$7,$A$5,$A$4,F$3)/_xll.PALO.DATA("localhost/Vereine","Ergebnis",$A$21,$A$6,$A$7,$A$5,$A$4,F$3))</f>
        <v>#N/A</v>
      </c>
      <c r="G5" s="5" t="e">
        <f ca="1">IF(ISERROR(_xll.PALO.DATAC("localhost/Vereine","Ergebnis","Mitgliedsbeiträge",$A$6,$A$7,$A$5,$A$4,G$3)/_xll.PALO.DATA("localhost/Vereine","Ergebnis",$A$21,$A$6,$A$7,$A$5,$A$4,G$3))," - ",_xll.PALO.DATAC("localhost/Vereine","Ergebnis","Mitgliedsbeiträge",$A$6,$A$7,$A$5,$A$4,G$3)/_xll.PALO.DATA("localhost/Vereine","Ergebnis",$A$21,$A$6,$A$7,$A$5,$A$4,G$3))</f>
        <v>#N/A</v>
      </c>
      <c r="H5" s="6"/>
      <c r="K5" s="13"/>
      <c r="L5" s="10"/>
    </row>
    <row r="6" spans="1:12" x14ac:dyDescent="0.25">
      <c r="A6" s="29" t="str">
        <f ca="1">_xll.PALO.ENAME("localhost/Vereine","Aktivitäten","Alle Aktivitäten",1,"Alle Aktivitäten")</f>
        <v>Alle Aktivitäten</v>
      </c>
      <c r="B6" s="26"/>
      <c r="D6" s="22" t="s">
        <v>26</v>
      </c>
      <c r="E6" s="4" t="e">
        <f ca="1">IF(ISERROR(_xll.PALO.DATAC("localhost/Vereine","Ergebnis",$A22,$A$6,$A$7,$A$5,$A$4,E$3)/_xll.PALO.DATA.CNT("localhost/Vereine","Personen",_xll.PALO.COORD("Mitgliedsbeiträge","Mitglieder",$A$6,$A$4,E$3),_xll.PALO.EXPANDTYPE(1,2,1,1,1)))," - ",_xll.PALO.DATAC("localhost/Vereine","Ergebnis",$A22,$A$6,$A$7,$A$5,$A$4,E$3)/_xll.PALO.DATA.CNT("localhost/Vereine","Personen",_xll.PALO.COORD("Mitgliedsbeiträge","Mitglieder",$A$6,$A$4,E$3),_xll.PALO.EXPANDTYPE(1,2,1,1,1)))</f>
        <v>#N/A</v>
      </c>
      <c r="F6" s="4" t="e">
        <f ca="1">IF(ISERROR(_xll.PALO.DATAC("localhost/Vereine","Ergebnis",$A22,$A$6,$A$7,$A$5,$A$4,F$3)/_xll.PALO.DATA.CNT("localhost/Vereine","Personen",_xll.PALO.COORD("Mitgliedsbeiträge","Mitglieder",$A$6,$A$4,F$3),_xll.PALO.EXPANDTYPE(1,2,1,1,1)))," - ",_xll.PALO.DATAC("localhost/Vereine","Ergebnis",$A22,$A$6,$A$7,$A$5,$A$4,F$3)/_xll.PALO.DATA.CNT("localhost/Vereine","Personen",_xll.PALO.COORD("Mitgliedsbeiträge","Mitglieder",$A$6,$A$4,F$3),_xll.PALO.EXPANDTYPE(1,2,1,1,1)))</f>
        <v>#N/A</v>
      </c>
      <c r="G6" s="4" t="e">
        <f ca="1">IF(ISERROR(_xll.PALO.DATAC("localhost/Vereine","Ergebnis",$A22,$A$6,$A$7,$A$5,$A$4,G$3)/_xll.PALO.DATA.CNT("localhost/Vereine","Personen",_xll.PALO.COORD("Mitgliedsbeiträge","Mitglieder",$A$6,$A$4,G$3),_xll.PALO.EXPANDTYPE(1,2,1,1,1)))," - ",_xll.PALO.DATAC("localhost/Vereine","Ergebnis",$A22,$A$6,$A$7,$A$5,$A$4,G$3)/_xll.PALO.DATA.CNT("localhost/Vereine","Personen",_xll.PALO.COORD("Mitgliedsbeiträge","Mitglieder",$A$6,$A$4,G$3),_xll.PALO.EXPANDTYPE(1,2,1,1,1)))</f>
        <v>#N/A</v>
      </c>
      <c r="H6" s="6"/>
    </row>
    <row r="7" spans="1:12" x14ac:dyDescent="0.25">
      <c r="A7" s="29" t="str">
        <f ca="1">_xll.PALO.ENAME("localhost/Vereine","Aktivitätsart","Alle Aktivitätsarten",1,"Alle Aktivitätsarten")</f>
        <v>Alle Aktivitätsarten</v>
      </c>
      <c r="B7" s="28"/>
      <c r="D7" s="22" t="s">
        <v>29</v>
      </c>
      <c r="E7" s="9" t="e">
        <f ca="1">IF(ISERROR(_xll.PALO.DATAC("localhost/Vereine","Ergebnis","Einnahmen",$A$6,$A$7,$A$5,$A$4,E$3)/_xll.PALO.DATA("localhost/Vereine","Ergebnis","Ausgaben",$A$6,$A$7,$A$5,$A$4,E$3))," - ",_xll.PALO.DATAC("localhost/Vereine","Ergebnis","Einnahmen",$A$6,$A$7,$A$5,$A$4,E$3)/_xll.PALO.DATA("localhost/Vereine","Ergebnis","Ausgaben",$A$6,$A$7,$A$5,$A$4,E$3))</f>
        <v>#N/A</v>
      </c>
      <c r="F7" s="15" t="e">
        <f ca="1">IF(ISERROR(_xll.PALO.DATAC("localhost/Vereine","Ergebnis","Einnahmen",$A$6,$A$7,$A$5,$A$4,F$3)/_xll.PALO.DATA("localhost/Vereine","Ergebnis","Ausgaben",$A$6,$A$7,$A$5,$A$4,F$3))," - ",_xll.PALO.DATAC("localhost/Vereine","Ergebnis","Einnahmen",$A$6,$A$7,$A$5,$A$4,F$3)/_xll.PALO.DATA("localhost/Vereine","Ergebnis","Ausgaben",$A$6,$A$7,$A$5,$A$4,F$3))</f>
        <v>#N/A</v>
      </c>
      <c r="G7" s="15" t="e">
        <f ca="1">IF(ISERROR(_xll.PALO.DATAC("localhost/Vereine","Ergebnis","Einnahmen",$A$6,$A$7,$A$5,$A$4,G$3)/_xll.PALO.DATA("localhost/Vereine","Ergebnis","Ausgaben",$A$6,$A$7,$A$5,$A$4,G$3))," - ",_xll.PALO.DATAC("localhost/Vereine","Ergebnis","Einnahmen",$A$6,$A$7,$A$5,$A$4,G$3)/_xll.PALO.DATA("localhost/Vereine","Ergebnis","Ausgaben",$A$6,$A$7,$A$5,$A$4,G$3))</f>
        <v>#N/A</v>
      </c>
      <c r="H7" s="6"/>
    </row>
    <row r="8" spans="1:12" ht="15" customHeight="1" x14ac:dyDescent="0.25">
      <c r="A8" s="30" t="s">
        <v>29</v>
      </c>
      <c r="B8" s="10"/>
      <c r="D8" s="33" t="str">
        <f>"Mitgliederanzahl "</f>
        <v xml:space="preserve">Mitgliederanzahl </v>
      </c>
      <c r="E8" s="34">
        <f ca="1">_xll.PALO.DATA.CNT("localhost/Vereine","Personen",_xll.PALO.COORD("Mitgliedsbeiträge","Mitglieder",$A$6,$A$4,E$3),_xll.PALO.EXPANDTYPE(1,2,1,1,1))</f>
        <v>18</v>
      </c>
      <c r="F8" s="35">
        <f ca="1">_xll.PALO.DATA.CNT("localhost/Vereine","Personen",_xll.PALO.COORD("Mitgliedsbeiträge","Mitglieder",$A$6,$A$4,F$3),_xll.PALO.EXPANDTYPE(1,2,1,1,1))</f>
        <v>26</v>
      </c>
      <c r="G8" s="35">
        <f ca="1">_xll.PALO.DATA.CNT("localhost/Vereine","Personen",_xll.PALO.COORD("Mitgliedsbeiträge","Mitglieder",$A$6,$A$4,G$3),_xll.PALO.EXPANDTYPE(1,2,1,1,1))</f>
        <v>28</v>
      </c>
      <c r="H8" s="7"/>
    </row>
    <row r="9" spans="1:12" ht="15" customHeight="1" x14ac:dyDescent="0.25">
      <c r="A9" s="37"/>
      <c r="B9" s="10"/>
    </row>
    <row r="10" spans="1:12" ht="15" customHeight="1" x14ac:dyDescent="0.25">
      <c r="A10" s="42" t="s">
        <v>64</v>
      </c>
      <c r="B10" s="10"/>
      <c r="L10" s="10"/>
    </row>
    <row r="11" spans="1:12" x14ac:dyDescent="0.25">
      <c r="A11" s="42"/>
      <c r="B11" s="10"/>
    </row>
    <row r="12" spans="1:12" x14ac:dyDescent="0.25">
      <c r="A12" s="42"/>
      <c r="B12" s="10"/>
    </row>
    <row r="13" spans="1:12" x14ac:dyDescent="0.25">
      <c r="A13" s="10"/>
      <c r="B13" s="10"/>
    </row>
    <row r="14" spans="1:12" x14ac:dyDescent="0.25">
      <c r="A14" s="43" t="s">
        <v>65</v>
      </c>
      <c r="B14" s="43"/>
    </row>
    <row r="15" spans="1:12" x14ac:dyDescent="0.25">
      <c r="A15" s="43"/>
      <c r="B15" s="43"/>
      <c r="C15" s="10"/>
    </row>
    <row r="16" spans="1:12" x14ac:dyDescent="0.25">
      <c r="C16" s="10"/>
    </row>
    <row r="17" spans="1:13" x14ac:dyDescent="0.25">
      <c r="A17" s="20" t="s">
        <v>31</v>
      </c>
      <c r="B17" s="14">
        <f ca="1">_xll.PALO.DATAC("localhost/Vereine","Ergebnis",$A17,$A$6,$A$7,$A$5,$A$4,$A$3)</f>
        <v>0</v>
      </c>
      <c r="C17" s="10"/>
    </row>
    <row r="18" spans="1:13" x14ac:dyDescent="0.25">
      <c r="A18" s="20" t="s">
        <v>32</v>
      </c>
      <c r="B18" s="14">
        <f ca="1">_xll.PALO.DATAC("localhost/Vereine","Ergebnis",$A18,$A$6,$A$7,$A$5,$A$4,$A$3)</f>
        <v>7659.6895987176404</v>
      </c>
      <c r="C18" s="10"/>
    </row>
    <row r="19" spans="1:13" x14ac:dyDescent="0.25">
      <c r="A19" s="20" t="s">
        <v>33</v>
      </c>
      <c r="B19" s="14">
        <f ca="1">_xll.PALO.DATAC("localhost/Vereine","Ergebnis",$A19,$A$6,$A$7,$A$5,$A$4,$A$3)</f>
        <v>7448.8881576115</v>
      </c>
      <c r="C19" s="10"/>
    </row>
    <row r="20" spans="1:13" x14ac:dyDescent="0.25">
      <c r="A20" s="20" t="s">
        <v>34</v>
      </c>
      <c r="B20" s="14">
        <f ca="1">_xll.PALO.DATAC("localhost/Vereine","Ergebnis",$A20,$A$6,$A$7,$A$5,$A$4,$A$3)</f>
        <v>829.25000000000296</v>
      </c>
      <c r="C20" s="10"/>
    </row>
    <row r="21" spans="1:13" x14ac:dyDescent="0.25">
      <c r="A21" s="21" t="s">
        <v>30</v>
      </c>
      <c r="B21" s="31">
        <f ca="1">_xll.PALO.DATAC("localhost/Vereine","Ergebnis",$A21,$A$6,$A$7,$A$5,$A$4,$A$3)</f>
        <v>15937.827756329099</v>
      </c>
      <c r="C21" s="10"/>
      <c r="K21" s="10"/>
    </row>
    <row r="22" spans="1:13" x14ac:dyDescent="0.25">
      <c r="A22" s="23" t="s">
        <v>36</v>
      </c>
      <c r="B22" s="14">
        <f ca="1">_xll.PALO.DATAC("localhost/Vereine","Ergebnis",$A22,$A$6,$A$7,$A$5,$A$4,$A$3)</f>
        <v>14949.932673458499</v>
      </c>
      <c r="D22" s="10"/>
      <c r="E22" s="10"/>
      <c r="F22" s="10"/>
      <c r="G22" s="10"/>
      <c r="I22" s="10"/>
    </row>
    <row r="23" spans="1:13" x14ac:dyDescent="0.25">
      <c r="A23" s="20" t="s">
        <v>37</v>
      </c>
      <c r="B23" s="14">
        <f ca="1">_xll.PALO.DATAC("localhost/Vereine","Ergebnis",$A23,$A$6,$A$7,$A$5,$A$4,$A$3)</f>
        <v>518.76032917362204</v>
      </c>
      <c r="D23" s="10"/>
      <c r="E23" s="10"/>
      <c r="F23" s="10"/>
      <c r="G23" s="10"/>
      <c r="I23" s="10"/>
    </row>
    <row r="24" spans="1:13" x14ac:dyDescent="0.25">
      <c r="A24" s="20" t="s">
        <v>38</v>
      </c>
      <c r="B24" s="14">
        <f ca="1">_xll.PALO.DATAC("localhost/Vereine","Ergebnis",$A24,$A$6,$A$7,$A$5,$A$4,$A$3)</f>
        <v>2681.56197504172</v>
      </c>
      <c r="D24" s="10"/>
      <c r="E24" s="10"/>
      <c r="F24" s="10"/>
      <c r="G24" s="10"/>
      <c r="I24" s="10"/>
    </row>
    <row r="25" spans="1:13" x14ac:dyDescent="0.25">
      <c r="A25" s="20" t="s">
        <v>39</v>
      </c>
      <c r="B25" s="14">
        <f ca="1">_xll.PALO.DATAC("localhost/Vereine","Ergebnis",$A25,$A$6,$A$7,$A$5,$A$4,$A$3)</f>
        <v>2050.1311712919201</v>
      </c>
      <c r="D25" s="10"/>
      <c r="E25" s="10"/>
      <c r="F25" s="10"/>
      <c r="G25" s="10"/>
      <c r="I25" s="10"/>
    </row>
    <row r="26" spans="1:13" x14ac:dyDescent="0.25">
      <c r="A26" s="20" t="s">
        <v>40</v>
      </c>
      <c r="B26" s="14">
        <f ca="1">_xll.PALO.DATAC("localhost/Vereine","Ergebnis",$A26,$A$6,$A$7,$A$5,$A$4,$A$3)</f>
        <v>1478.8180325570199</v>
      </c>
      <c r="D26" s="10"/>
      <c r="E26" s="10"/>
      <c r="F26" s="10"/>
      <c r="G26" s="10"/>
      <c r="I26" s="10"/>
    </row>
    <row r="27" spans="1:13" x14ac:dyDescent="0.25">
      <c r="A27" s="20" t="s">
        <v>41</v>
      </c>
      <c r="B27" s="14">
        <f ca="1">_xll.PALO.DATAC("localhost/Vereine","Ergebnis",$A27,$A$6,$A$7,$A$5,$A$4,$A$3)</f>
        <v>644.08450895340502</v>
      </c>
      <c r="D27" s="10"/>
      <c r="E27" s="10"/>
      <c r="F27" s="10"/>
      <c r="G27" s="10"/>
      <c r="I27" s="10"/>
    </row>
    <row r="28" spans="1:13" x14ac:dyDescent="0.25">
      <c r="A28" s="21" t="s">
        <v>35</v>
      </c>
      <c r="B28" s="31">
        <f ca="1">_xll.PALO.DATAC("localhost/Vereine","Ergebnis",$A28,$A$6,$A$7,$A$5,$A$4,$A$3)</f>
        <v>22323.288690476798</v>
      </c>
      <c r="D28" s="10"/>
      <c r="E28" s="10"/>
      <c r="F28" s="10"/>
      <c r="G28" s="10"/>
      <c r="I28" s="10"/>
      <c r="J28" s="10"/>
      <c r="K28" t="s">
        <v>63</v>
      </c>
      <c r="L28" s="10"/>
    </row>
    <row r="29" spans="1:13" x14ac:dyDescent="0.25">
      <c r="A29" s="24" t="s">
        <v>42</v>
      </c>
      <c r="B29" s="14">
        <f ca="1">_xll.PALO.DATAC("localhost/Vereine","Ergebnis",$A29,$A$6,$A$7,$A$5,$A$4,$A$3)</f>
        <v>-6385.4609341468204</v>
      </c>
      <c r="D29" s="10"/>
      <c r="E29" s="10"/>
      <c r="F29" s="10"/>
      <c r="G29" s="10"/>
      <c r="I29" s="10"/>
      <c r="J29" s="10"/>
      <c r="K29" s="10"/>
      <c r="L29" s="10"/>
      <c r="M29" s="10"/>
    </row>
    <row r="30" spans="1:13" x14ac:dyDescent="0.25">
      <c r="A30" s="20"/>
      <c r="B30" s="14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</row>
    <row r="31" spans="1:13" x14ac:dyDescent="0.25">
      <c r="C31" s="10"/>
      <c r="D31" s="10"/>
      <c r="J31" s="10"/>
      <c r="K31" s="10"/>
      <c r="L31" s="10"/>
      <c r="M31" s="10"/>
    </row>
    <row r="32" spans="1:13" x14ac:dyDescent="0.25">
      <c r="C32" s="10"/>
      <c r="D32" s="10"/>
      <c r="J32" s="10"/>
      <c r="K32" s="10"/>
      <c r="L32" s="10"/>
      <c r="M32" s="10"/>
    </row>
    <row r="33" spans="3:30" x14ac:dyDescent="0.25">
      <c r="C33" s="10"/>
      <c r="D33" s="10"/>
      <c r="J33" s="10"/>
      <c r="K33" s="10"/>
      <c r="L33" s="10"/>
      <c r="M33" s="10"/>
    </row>
    <row r="34" spans="3:30" x14ac:dyDescent="0.25">
      <c r="C34" s="10"/>
      <c r="D34" s="10"/>
      <c r="J34" s="10"/>
      <c r="K34" s="10"/>
      <c r="L34" s="10"/>
      <c r="M34" s="10"/>
    </row>
    <row r="35" spans="3:30" x14ac:dyDescent="0.25">
      <c r="C35" s="10"/>
      <c r="D35" s="10"/>
      <c r="J35" s="10"/>
      <c r="K35" s="10"/>
      <c r="L35" s="10"/>
      <c r="M35" s="10"/>
    </row>
    <row r="36" spans="3:30" x14ac:dyDescent="0.25">
      <c r="C36" s="10"/>
      <c r="D36" s="10"/>
      <c r="J36" s="10"/>
      <c r="K36" s="10"/>
      <c r="L36" s="10"/>
      <c r="M36" s="10"/>
    </row>
    <row r="37" spans="3:30" x14ac:dyDescent="0.25">
      <c r="C37" s="10"/>
      <c r="D37" s="10"/>
      <c r="J37" s="10"/>
      <c r="K37" s="10"/>
      <c r="L37" s="10"/>
      <c r="M37" s="10"/>
    </row>
    <row r="38" spans="3:30" x14ac:dyDescent="0.25">
      <c r="C38" s="10"/>
      <c r="D38" s="10"/>
      <c r="J38" s="10"/>
      <c r="K38" s="10"/>
      <c r="L38" s="10"/>
      <c r="M38" s="10"/>
    </row>
    <row r="39" spans="3:30" x14ac:dyDescent="0.25">
      <c r="C39" s="10"/>
      <c r="D39" s="10"/>
      <c r="J39" s="10"/>
      <c r="K39" s="10"/>
      <c r="L39" s="10"/>
      <c r="M39" s="10"/>
    </row>
    <row r="40" spans="3:30" x14ac:dyDescent="0.25">
      <c r="C40" s="10"/>
      <c r="D40" s="10"/>
      <c r="J40" s="10"/>
      <c r="K40" s="10"/>
      <c r="L40" s="10"/>
      <c r="M40" s="10"/>
    </row>
    <row r="41" spans="3:30" x14ac:dyDescent="0.25">
      <c r="C41" s="10"/>
      <c r="D41" s="10"/>
      <c r="J41" s="10"/>
      <c r="K41" s="10"/>
      <c r="L41" s="10"/>
      <c r="M41" s="10"/>
    </row>
    <row r="42" spans="3:30" x14ac:dyDescent="0.25">
      <c r="C42" s="10"/>
      <c r="D42" s="10"/>
      <c r="J42" s="10"/>
      <c r="K42" s="10"/>
      <c r="L42" s="10"/>
      <c r="M42" s="10"/>
    </row>
    <row r="43" spans="3:30" ht="15" customHeight="1" x14ac:dyDescent="0.25">
      <c r="C43" s="10"/>
      <c r="D43" s="10"/>
      <c r="J43" s="10"/>
      <c r="K43" s="36"/>
      <c r="L43" s="36"/>
      <c r="M43" s="36"/>
    </row>
    <row r="44" spans="3:30" x14ac:dyDescent="0.25">
      <c r="C44" s="10"/>
      <c r="D44" s="10"/>
      <c r="J44" s="10"/>
      <c r="K44" s="36"/>
      <c r="L44" s="36"/>
      <c r="M44" s="36"/>
    </row>
    <row r="45" spans="3:30" x14ac:dyDescent="0.25">
      <c r="C45" s="10"/>
      <c r="D45" s="10"/>
      <c r="J45" s="10"/>
      <c r="K45" s="36"/>
      <c r="L45" s="36"/>
      <c r="M45" s="36"/>
      <c r="Y45" s="8"/>
      <c r="AD45" s="11" t="s">
        <v>60</v>
      </c>
    </row>
    <row r="46" spans="3:30" x14ac:dyDescent="0.25">
      <c r="C46" s="10"/>
      <c r="D46" s="10"/>
      <c r="J46" s="10"/>
      <c r="K46" s="10"/>
      <c r="L46" s="10"/>
      <c r="M46" s="10"/>
    </row>
    <row r="47" spans="3:30" x14ac:dyDescent="0.25">
      <c r="C47" s="10"/>
      <c r="D47" s="10"/>
      <c r="J47" s="10"/>
      <c r="K47" s="10"/>
      <c r="L47" s="10"/>
      <c r="M47" s="10"/>
    </row>
    <row r="48" spans="3:30" x14ac:dyDescent="0.25">
      <c r="C48" s="10"/>
      <c r="D48" s="10"/>
      <c r="J48" s="10"/>
      <c r="K48" s="10"/>
      <c r="L48" s="10"/>
      <c r="M48" s="10"/>
    </row>
    <row r="49" spans="1:22" x14ac:dyDescent="0.25">
      <c r="C49" s="10"/>
      <c r="D49" s="10"/>
      <c r="J49" s="10"/>
      <c r="K49" s="10"/>
      <c r="L49" s="10"/>
      <c r="M49" s="10"/>
    </row>
    <row r="50" spans="1:22" x14ac:dyDescent="0.25"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</row>
    <row r="51" spans="1:22" x14ac:dyDescent="0.25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</row>
    <row r="52" spans="1:22" x14ac:dyDescent="0.25">
      <c r="C52" s="10"/>
      <c r="D52" s="10"/>
      <c r="K52" s="10"/>
    </row>
    <row r="53" spans="1:22" ht="15" customHeight="1" x14ac:dyDescent="0.25">
      <c r="C53" s="10"/>
    </row>
    <row r="58" spans="1:22" x14ac:dyDescent="0.25">
      <c r="B58" s="3" t="s">
        <v>23</v>
      </c>
      <c r="C58" s="3" t="s">
        <v>24</v>
      </c>
      <c r="D58" s="3" t="s">
        <v>25</v>
      </c>
      <c r="G58" s="1" t="str">
        <f ca="1">$A$3</f>
        <v>2013</v>
      </c>
      <c r="J58" s="1" t="str">
        <f ca="1">$A$3</f>
        <v>2013</v>
      </c>
      <c r="M58" s="1" t="s">
        <v>30</v>
      </c>
      <c r="N58" s="1" t="s">
        <v>35</v>
      </c>
      <c r="Q58" t="str">
        <f>"Mitgliederanzahl "</f>
        <v xml:space="preserve">Mitgliederanzahl </v>
      </c>
      <c r="S58" s="19" t="s">
        <v>15</v>
      </c>
      <c r="V58" t="str">
        <f ca="1">$A$3</f>
        <v>2013</v>
      </c>
    </row>
    <row r="59" spans="1:22" ht="15" customHeight="1" x14ac:dyDescent="0.25">
      <c r="A59" s="3" t="s">
        <v>15</v>
      </c>
      <c r="B59">
        <f ca="1">IF($A$8="relative Mitgliedsbeiträge",_xll.PALO.DATAC("localhost/Vereine","Ergebnis","Mitgliedsbeiträge",$A59,"Alle Aktivitätsarten","Alle Sportstätten",B$58,$A$3)/_xll.PALO.DATA.CNT("localhost/Vereine","Personen",_xll.PALO.COORD("Mitgliedsbeiträge","Mitglieder",$A59,B$58,$A$3),_xll.PALO.EXPANDTYPE(1,2,1,1,1)),IF($A$8="Innenfinanzierungsgrad",_xll.PALO.DATAC("localhost/Vereine","Ergebnis","Mitgliedsbeiträge",$A59,"Alle Aktivitätsarten","Alle Sportstätten",B$58,$A$3)/_xll.PALO.DATA("localhost/Vereine","Ergebnis","Einnahmen",$A59,"Alle Aktivitätsarten","Alle Sportstätten",B$58,$A$3),IF($A$8="Personalkosten je Mitglied",_xll.PALO.DATAC("localhost/Vereine","Ergebnis","Personalkosten",$A59,"Alle Aktivitätsarten","Alle Sportstätten",B$58,$A$3)/_xll.PALO.DATA.CNT("localhost/Vereine","Personen",_xll.PALO.COORD("Mitgliedsbeiträge","Mitglieder",$A59,B$58,$A$3),_xll.PALO.EXPANDTYPE(1,2,1,1,1)),IF($A$8="Ausgabendeckungsgrad",_xll.PALO.DATAC("localhost/Vereine","Ergebnis","Einnahmen",$A59,"Alle Aktivitätsarten","Alle Sportstätten",B$58,$A$3)/_xll.PALO.DATA("localhost/Vereine","Ergebnis","Ausgaben",$A59,"Alle Aktivitätsarten","Alle Sportstätten",B$58,$A$3),"NIX PASST"))))</f>
        <v>0.71395518721792273</v>
      </c>
      <c r="C59">
        <f ca="1">IF($A$8="relative Mitgliedsbeiträge",_xll.PALO.DATAC("localhost/Vereine","Ergebnis","Mitgliedsbeiträge",$A59,"Alle Aktivitätsarten","Alle Sportstätten",C$58,$A$3)/_xll.PALO.DATA.CNT("localhost/Vereine","Personen",_xll.PALO.COORD("Mitgliedsbeiträge","Mitglieder",$A59,C$58,$A$3),_xll.PALO.EXPANDTYPE(1,2,1,1,1)),IF($A$8="Innenfinanzierungsgrad",_xll.PALO.DATAC("localhost/Vereine","Ergebnis","Mitgliedsbeiträge",$A59,"Alle Aktivitätsarten","Alle Sportstätten",C$58,$A$3)/_xll.PALO.DATA("localhost/Vereine","Ergebnis","Einnahmen",$A59,"Alle Aktivitätsarten","Alle Sportstätten",C$58,$A$3),IF($A$8="Personalkosten je Mitglied",_xll.PALO.DATAC("localhost/Vereine","Ergebnis","Personalkosten",$A59,"Alle Aktivitätsarten","Alle Sportstätten",C$58,$A$3)/_xll.PALO.DATA.CNT("localhost/Vereine","Personen",_xll.PALO.COORD("Mitgliedsbeiträge","Mitglieder",$A59,C$58,$A$3),_xll.PALO.EXPANDTYPE(1,2,1,1,1)),IF($A$8="Ausgabendeckungsgrad",_xll.PALO.DATAC("localhost/Vereine","Ergebnis","Einnahmen",$A59,"Alle Aktivitätsarten","Alle Sportstätten",C$58,$A$3)/_xll.PALO.DATA("localhost/Vereine","Ergebnis","Ausgaben",$A59,"Alle Aktivitätsarten","Alle Sportstätten",C$58,$A$3),"NIX PASST"))))</f>
        <v>0.76314176166773184</v>
      </c>
      <c r="D59">
        <f ca="1">IF($A$8="relative Mitgliedsbeiträge",_xll.PALO.DATAC("localhost/Vereine","Ergebnis","Mitgliedsbeiträge",$A59,"Alle Aktivitätsarten","Alle Sportstätten",D$58,$A$3)/_xll.PALO.DATA.CNT("localhost/Vereine","Personen",_xll.PALO.COORD("Mitgliedsbeiträge","Mitglieder",$A59,D$58,$A$3),_xll.PALO.EXPANDTYPE(1,2,1,1,1)),IF($A$8="Innenfinanzierungsgrad",_xll.PALO.DATAC("localhost/Vereine","Ergebnis","Mitgliedsbeiträge",$A59,"Alle Aktivitätsarten","Alle Sportstätten",D$58,$A$3)/_xll.PALO.DATA("localhost/Vereine","Ergebnis","Einnahmen",$A59,"Alle Aktivitätsarten","Alle Sportstätten",D$58,$A$3),IF($A$8="Personalkosten je Mitglied",_xll.PALO.DATAC("localhost/Vereine","Ergebnis","Personalkosten",$A59,"Alle Aktivitätsarten","Alle Sportstätten",D$58,$A$3)/_xll.PALO.DATA.CNT("localhost/Vereine","Personen",_xll.PALO.COORD("Mitgliedsbeiträge","Mitglieder",$A59,D$58,$A$3),_xll.PALO.EXPANDTYPE(1,2,1,1,1)),IF($A$8="Ausgabendeckungsgrad",_xll.PALO.DATAC("localhost/Vereine","Ergebnis","Einnahmen",$A59,"Alle Aktivitätsarten","Alle Sportstätten",D$58,$A$3)/_xll.PALO.DATA("localhost/Vereine","Ergebnis","Ausgaben",$A59,"Alle Aktivitätsarten","Alle Sportstätten",D$58,$A$3),"NIX PASST"))))</f>
        <v>0.6610664312897816</v>
      </c>
      <c r="F59" s="3" t="s">
        <v>3</v>
      </c>
      <c r="G59">
        <f ca="1">IF($A$8="relative Mitgliedsbeiträge",_xll.PALO.DATAC("localhost/Vereine","Ergebnis","Mitgliedsbeiträge","Alle Aktivitäten",$F59,"Alle Sportstätten","Gesamtjahr",$G$58)/_xll.PALO.DATA.CNT("localhost/Vereine","Personen",_xll.PALO.COORD("Mitgliedsbeiträge","Mitglieder","Alle Aktivitäten","Gesamtjahr",$G$58),_xll.PALO.EXPANDTYPE(1,2,1,1,1)),IF($A$8="Innenfinanzierungsgrad",_xll.PALO.DATAC("localhost/Vereine","Ergebnis","Mitgliedsbeiträge","Alle Aktivitäten",$F59,"Alle Sportstätten","Gesamtjahr",$G$58)/_xll.PALO.DATA("localhost/Vereine","Ergebnis","Einnahmen","Alle Aktivitäten",$F59,"Alle Sportstätten","Gesamtjahr",$G$58),IF($A$8="Personalkosten je Mitglied",_xll.PALO.DATAC("localhost/Vereine","Ergebnis","Personalkosten","Alle Aktivitäten",$F59,"Alle Sportstätten","Gesamtjahr",$G$58)/_xll.PALO.DATA.CNT("localhost/Vereine","Personen",_xll.PALO.COORD("Mitgliedsbeiträge","Mitglieder","Alle Aktivitäten","Gesamtjahr",$G$58),_xll.PALO.EXPANDTYPE(1,2,1,1,1)),IF($A$8="Ausgabendeckungsgrad",_xll.PALO.DATAC("localhost/Vereine","Ergebnis","Einnahmen","Alle Aktivitäten",$F59,"Alle Sportstätten","Gesamtjahr",$G$58)/_xll.PALO.DATA("localhost/Vereine","Ergebnis","Ausgaben","Alle Aktivitäten",$F59,"Alle Sportstätten","Gesamtjahr",$G$58),"NIX PASST"))))</f>
        <v>0.71395518721792273</v>
      </c>
      <c r="I59" s="3" t="s">
        <v>5</v>
      </c>
      <c r="J59">
        <f ca="1">IF($A$8="relative Mitgliedsbeiträge",_xll.PALO.DATAC("localhost/Vereine","Ergebnis","Mitgliedsbeiträge","Alle Aktivitäten","Alle Aktivitätsarten",$I59,"Gesamtjahr",$J$58)/_xll.PALO.DATA.CNT("localhost/Vereine","Personen",_xll.PALO.COORD("Mitgliedsbeiträge","Mitglieder","Alle Aktivitäten","Gesamtjahr",$J$58),_xll.PALO.EXPANDTYPE(1,2,1,1,1)),IF($A$8="Innenfinanzierungsgrad",_xll.PALO.DATAC("localhost/Vereine","Ergebnis","Mitgliedsbeiträge","Alle Aktivitäten","Alle Aktivitätsarten",$I59,"Gesamtjahr",$J$58)/_xll.PALO.DATA("localhost/Vereine","Ergebnis","Einnahmen","Alle Aktivitäten","Alle Aktivitätsarten",$I59,"Gesamtjahr",$J$58),IF($A$8="Personalkosten je Mitglied",_xll.PALO.DATAC("localhost/Vereine","Ergebnis","Personalkosten","Alle Aktivitäten","Alle Aktivitätsarten",$I59,"Gesamtjahr",$J$58)/_xll.PALO.DATA.CNT("localhost/Vereine","Personen",_xll.PALO.COORD("Mitgliedsbeiträge","Mitglieder","Alle Aktivitäten","Gesamtjahr",$J$58),_xll.PALO.EXPANDTYPE(1,2,1,1,1)),IF($A$8="Ausgabendeckungsgrad",_xll.PALO.DATAC("localhost/Vereine","Ergebnis","Einnahmen","Alle Aktivitäten","Alle Aktivitätsarten",$I59,"Gesamtjahr",$J$58)/_xll.PALO.DATA("localhost/Vereine","Ergebnis","Ausgaben","Alle Aktivitäten","Alle Aktivitätsarten",$I59,"Gesamtjahr",$J$58),"NIX PASST"))))</f>
        <v>0.71395518721792273</v>
      </c>
      <c r="L59" s="3" t="s">
        <v>15</v>
      </c>
      <c r="M59">
        <f ca="1">_xll.PALO.DATAC("localhost/Vereine","Ergebnis",M$58,$L59,$A$7,$A$5,$A$4,$A$3)</f>
        <v>15937.827756329099</v>
      </c>
      <c r="N59">
        <f ca="1">_xll.PALO.DATAC("localhost/Vereine","Ergebnis",N$58,$L59,$A$7,$A$5,$A$4,$A$3)</f>
        <v>22323.288690476798</v>
      </c>
      <c r="P59" s="18" t="s">
        <v>16</v>
      </c>
      <c r="Q59">
        <f ca="1">_xll.PALO.DATA.CNT("localhost/Vereine","Personen",_xll.PALO.COORD("Mitgliedsbeiträge","Mitglieder",$P59,$A$4,$A$3),_xll.PALO.EXPANDTYPE(1,2,1,1,1))</f>
        <v>11</v>
      </c>
      <c r="S59" s="41" t="s">
        <v>62</v>
      </c>
      <c r="U59" t="s">
        <v>30</v>
      </c>
      <c r="V59">
        <f ca="1">_xll.PALO.DATAC("localhost/Vereine","Ergebnis",$U59,$A$6,$A$7,$A$5,$A$4,$A$3)</f>
        <v>15937.827756329099</v>
      </c>
    </row>
    <row r="60" spans="1:22" x14ac:dyDescent="0.25">
      <c r="A60" s="2" t="s">
        <v>16</v>
      </c>
      <c r="B60">
        <f ca="1">IF($A$8="relative Mitgliedsbeiträge",_xll.PALO.DATAC("localhost/Vereine","Ergebnis","Mitgliedsbeiträge",$A60,"Alle Aktivitätsarten","Alle Sportstätten",B$58,$A$3)/_xll.PALO.DATA.CNT("localhost/Vereine","Personen",_xll.PALO.COORD("Mitgliedsbeiträge","Mitglieder",$A60,B$58,$A$3),_xll.PALO.EXPANDTYPE(1,2,1,1,1)),IF($A$8="Innenfinanzierungsgrad",_xll.PALO.DATAC("localhost/Vereine","Ergebnis","Mitgliedsbeiträge",$A60,"Alle Aktivitätsarten","Alle Sportstätten",B$58,$A$3)/_xll.PALO.DATA("localhost/Vereine","Ergebnis","Einnahmen",$A60,"Alle Aktivitätsarten","Alle Sportstätten",B$58,$A$3),IF($A$8="Personalkosten je Mitglied",_xll.PALO.DATAC("localhost/Vereine","Ergebnis","Personalkosten",$A60,"Alle Aktivitätsarten","Alle Sportstätten",B$58,$A$3)/_xll.PALO.DATA.CNT("localhost/Vereine","Personen",_xll.PALO.COORD("Mitgliedsbeiträge","Mitglieder",$A60,B$58,$A$3),_xll.PALO.EXPANDTYPE(1,2,1,1,1)),IF($A$8="Ausgabendeckungsgrad",_xll.PALO.DATAC("localhost/Vereine","Ergebnis","Einnahmen",$A60,"Alle Aktivitätsarten","Alle Sportstätten",B$58,$A$3)/_xll.PALO.DATA("localhost/Vereine","Ergebnis","Ausgaben",$A60,"Alle Aktivitätsarten","Alle Sportstätten",B$58,$A$3),"NIX PASST"))))</f>
        <v>1.1990464350423988</v>
      </c>
      <c r="C60">
        <f ca="1">IF($A$8="relative Mitgliedsbeiträge",_xll.PALO.DATAC("localhost/Vereine","Ergebnis","Mitgliedsbeiträge",$A60,"Alle Aktivitätsarten","Alle Sportstätten",C$58,$A$3)/_xll.PALO.DATA.CNT("localhost/Vereine","Personen",_xll.PALO.COORD("Mitgliedsbeiträge","Mitglieder",$A60,C$58,$A$3),_xll.PALO.EXPANDTYPE(1,2,1,1,1)),IF($A$8="Innenfinanzierungsgrad",_xll.PALO.DATAC("localhost/Vereine","Ergebnis","Mitgliedsbeiträge",$A60,"Alle Aktivitätsarten","Alle Sportstätten",C$58,$A$3)/_xll.PALO.DATA("localhost/Vereine","Ergebnis","Einnahmen",$A60,"Alle Aktivitätsarten","Alle Sportstätten",C$58,$A$3),IF($A$8="Personalkosten je Mitglied",_xll.PALO.DATAC("localhost/Vereine","Ergebnis","Personalkosten",$A60,"Alle Aktivitätsarten","Alle Sportstätten",C$58,$A$3)/_xll.PALO.DATA.CNT("localhost/Vereine","Personen",_xll.PALO.COORD("Mitgliedsbeiträge","Mitglieder",$A60,C$58,$A$3),_xll.PALO.EXPANDTYPE(1,2,1,1,1)),IF($A$8="Ausgabendeckungsgrad",_xll.PALO.DATAC("localhost/Vereine","Ergebnis","Einnahmen",$A60,"Alle Aktivitätsarten","Alle Sportstätten",C$58,$A$3)/_xll.PALO.DATA("localhost/Vereine","Ergebnis","Ausgaben",$A60,"Alle Aktivitätsarten","Alle Sportstätten",C$58,$A$3),"NIX PASST"))))</f>
        <v>1.8745519911371735</v>
      </c>
      <c r="D60">
        <f ca="1">IF($A$8="relative Mitgliedsbeiträge",_xll.PALO.DATAC("localhost/Vereine","Ergebnis","Mitgliedsbeiträge",$A60,"Alle Aktivitätsarten","Alle Sportstätten",D$58,$A$3)/_xll.PALO.DATA.CNT("localhost/Vereine","Personen",_xll.PALO.COORD("Mitgliedsbeiträge","Mitglieder",$A60,D$58,$A$3),_xll.PALO.EXPANDTYPE(1,2,1,1,1)),IF($A$8="Innenfinanzierungsgrad",_xll.PALO.DATAC("localhost/Vereine","Ergebnis","Mitgliedsbeiträge",$A60,"Alle Aktivitätsarten","Alle Sportstätten",D$58,$A$3)/_xll.PALO.DATA("localhost/Vereine","Ergebnis","Einnahmen",$A60,"Alle Aktivitätsarten","Alle Sportstätten",D$58,$A$3),IF($A$8="Personalkosten je Mitglied",_xll.PALO.DATAC("localhost/Vereine","Ergebnis","Personalkosten",$A60,"Alle Aktivitätsarten","Alle Sportstätten",D$58,$A$3)/_xll.PALO.DATA.CNT("localhost/Vereine","Personen",_xll.PALO.COORD("Mitgliedsbeiträge","Mitglieder",$A60,D$58,$A$3),_xll.PALO.EXPANDTYPE(1,2,1,1,1)),IF($A$8="Ausgabendeckungsgrad",_xll.PALO.DATAC("localhost/Vereine","Ergebnis","Einnahmen",$A60,"Alle Aktivitätsarten","Alle Sportstätten",D$58,$A$3)/_xll.PALO.DATA("localhost/Vereine","Ergebnis","Ausgaben",$A60,"Alle Aktivitätsarten","Alle Sportstätten",D$58,$A$3),"NIX PASST"))))</f>
        <v>0.52354087894763424</v>
      </c>
      <c r="F60" s="2" t="s">
        <v>0</v>
      </c>
      <c r="G60">
        <f ca="1">IF($A$8="relative Mitgliedsbeiträge",_xll.PALO.DATAC("localhost/Vereine","Ergebnis","Mitgliedsbeiträge","Alle Aktivitäten",$F60,"Alle Sportstätten","Gesamtjahr",$G$58)/_xll.PALO.DATA.CNT("localhost/Vereine","Personen",_xll.PALO.COORD("Mitgliedsbeiträge","Mitglieder","Alle Aktivitäten","Gesamtjahr",$G$58),_xll.PALO.EXPANDTYPE(1,2,1,1,1)),IF($A$8="Innenfinanzierungsgrad",_xll.PALO.DATAC("localhost/Vereine","Ergebnis","Mitgliedsbeiträge","Alle Aktivitäten",$F60,"Alle Sportstätten","Gesamtjahr",$G$58)/_xll.PALO.DATA("localhost/Vereine","Ergebnis","Einnahmen","Alle Aktivitäten",$F60,"Alle Sportstätten","Gesamtjahr",$G$58),IF($A$8="Personalkosten je Mitglied",_xll.PALO.DATAC("localhost/Vereine","Ergebnis","Personalkosten","Alle Aktivitäten",$F60,"Alle Sportstätten","Gesamtjahr",$G$58)/_xll.PALO.DATA.CNT("localhost/Vereine","Personen",_xll.PALO.COORD("Mitgliedsbeiträge","Mitglieder","Alle Aktivitäten","Gesamtjahr",$G$58),_xll.PALO.EXPANDTYPE(1,2,1,1,1)),IF($A$8="Ausgabendeckungsgrad",_xll.PALO.DATAC("localhost/Vereine","Ergebnis","Einnahmen","Alle Aktivitäten",$F60,"Alle Sportstätten","Gesamtjahr",$G$58)/_xll.PALO.DATA("localhost/Vereine","Ergebnis","Ausgaben","Alle Aktivitäten",$F60,"Alle Sportstätten","Gesamtjahr",$G$58),"NIX PASST"))))</f>
        <v>0.23274806392603598</v>
      </c>
      <c r="I60" s="2" t="s">
        <v>6</v>
      </c>
      <c r="J60">
        <f ca="1">IF($A$8="relative Mitgliedsbeiträge",_xll.PALO.DATAC("localhost/Vereine","Ergebnis","Mitgliedsbeiträge","Alle Aktivitäten","Alle Aktivitätsarten",$I60,"Gesamtjahr",$J$58)/_xll.PALO.DATA.CNT("localhost/Vereine","Personen",_xll.PALO.COORD("Mitgliedsbeiträge","Mitglieder","Alle Aktivitäten","Gesamtjahr",$J$58),_xll.PALO.EXPANDTYPE(1,2,1,1,1)),IF($A$8="Innenfinanzierungsgrad",_xll.PALO.DATAC("localhost/Vereine","Ergebnis","Mitgliedsbeiträge","Alle Aktivitäten","Alle Aktivitätsarten",$I60,"Gesamtjahr",$J$58)/_xll.PALO.DATA("localhost/Vereine","Ergebnis","Einnahmen","Alle Aktivitäten","Alle Aktivitätsarten",$I60,"Gesamtjahr",$J$58),IF($A$8="Personalkosten je Mitglied",_xll.PALO.DATAC("localhost/Vereine","Ergebnis","Personalkosten","Alle Aktivitäten","Alle Aktivitätsarten",$I60,"Gesamtjahr",$J$58)/_xll.PALO.DATA.CNT("localhost/Vereine","Personen",_xll.PALO.COORD("Mitgliedsbeiträge","Mitglieder","Alle Aktivitäten","Gesamtjahr",$J$58),_xll.PALO.EXPANDTYPE(1,2,1,1,1)),IF($A$8="Ausgabendeckungsgrad",_xll.PALO.DATAC("localhost/Vereine","Ergebnis","Einnahmen","Alle Aktivitäten","Alle Aktivitätsarten",$I60,"Gesamtjahr",$J$58)/_xll.PALO.DATA("localhost/Vereine","Ergebnis","Ausgaben","Alle Aktivitäten","Alle Aktivitätsarten",$I60,"Gesamtjahr",$J$58),"NIX PASST"))))</f>
        <v>1.1703789244414817</v>
      </c>
      <c r="L60" s="2" t="s">
        <v>16</v>
      </c>
      <c r="M60">
        <f ca="1">_xll.PALO.DATAC("localhost/Vereine","Ergebnis",M$58,$L60,$A$7,$A$5,$A$4,$A$3)</f>
        <v>3678.0749394925701</v>
      </c>
      <c r="N60">
        <f ca="1">_xll.PALO.DATAC("localhost/Vereine","Ergebnis",N$58,$L60,$A$7,$A$5,$A$4,$A$3)</f>
        <v>3067.50000000001</v>
      </c>
      <c r="P60" s="18" t="s">
        <v>17</v>
      </c>
      <c r="Q60">
        <f ca="1">_xll.PALO.DATA.CNT("localhost/Vereine","Personen",_xll.PALO.COORD("Mitgliedsbeiträge","Mitglieder",$P60,$A$4,$A$3),_xll.PALO.EXPANDTYPE(1,2,1,1,1))</f>
        <v>10</v>
      </c>
      <c r="S60" s="41"/>
      <c r="U60" t="s">
        <v>35</v>
      </c>
      <c r="V60">
        <f ca="1">_xll.PALO.DATAC("localhost/Vereine","Ergebnis",$U60,$A$6,$A$7,$A$5,$A$4,$A$3)</f>
        <v>22323.288690476798</v>
      </c>
    </row>
    <row r="61" spans="1:22" x14ac:dyDescent="0.25">
      <c r="A61" s="2" t="s">
        <v>17</v>
      </c>
      <c r="B61">
        <f ca="1">IF($A$8="relative Mitgliedsbeiträge",_xll.PALO.DATAC("localhost/Vereine","Ergebnis","Mitgliedsbeiträge",$A61,"Alle Aktivitätsarten","Alle Sportstätten",B$58,$A$3)/_xll.PALO.DATA.CNT("localhost/Vereine","Personen",_xll.PALO.COORD("Mitgliedsbeiträge","Mitglieder",$A61,B$58,$A$3),_xll.PALO.EXPANDTYPE(1,2,1,1,1)),IF($A$8="Innenfinanzierungsgrad",_xll.PALO.DATAC("localhost/Vereine","Ergebnis","Mitgliedsbeiträge",$A61,"Alle Aktivitätsarten","Alle Sportstätten",B$58,$A$3)/_xll.PALO.DATA("localhost/Vereine","Ergebnis","Einnahmen",$A61,"Alle Aktivitätsarten","Alle Sportstätten",B$58,$A$3),IF($A$8="Personalkosten je Mitglied",_xll.PALO.DATAC("localhost/Vereine","Ergebnis","Personalkosten",$A61,"Alle Aktivitätsarten","Alle Sportstätten",B$58,$A$3)/_xll.PALO.DATA.CNT("localhost/Vereine","Personen",_xll.PALO.COORD("Mitgliedsbeiträge","Mitglieder",$A61,B$58,$A$3),_xll.PALO.EXPANDTYPE(1,2,1,1,1)),IF($A$8="Ausgabendeckungsgrad",_xll.PALO.DATAC("localhost/Vereine","Ergebnis","Einnahmen",$A61,"Alle Aktivitätsarten","Alle Sportstätten",B$58,$A$3)/_xll.PALO.DATA("localhost/Vereine","Ergebnis","Ausgaben",$A61,"Alle Aktivitätsarten","Alle Sportstätten",B$58,$A$3),"NIX PASST"))))</f>
        <v>0.98539361853898277</v>
      </c>
      <c r="C61">
        <f ca="1">IF($A$8="relative Mitgliedsbeiträge",_xll.PALO.DATAC("localhost/Vereine","Ergebnis","Mitgliedsbeiträge",$A61,"Alle Aktivitätsarten","Alle Sportstätten",C$58,$A$3)/_xll.PALO.DATA.CNT("localhost/Vereine","Personen",_xll.PALO.COORD("Mitgliedsbeiträge","Mitglieder",$A61,C$58,$A$3),_xll.PALO.EXPANDTYPE(1,2,1,1,1)),IF($A$8="Innenfinanzierungsgrad",_xll.PALO.DATAC("localhost/Vereine","Ergebnis","Mitgliedsbeiträge",$A61,"Alle Aktivitätsarten","Alle Sportstätten",C$58,$A$3)/_xll.PALO.DATA("localhost/Vereine","Ergebnis","Einnahmen",$A61,"Alle Aktivitätsarten","Alle Sportstätten",C$58,$A$3),IF($A$8="Personalkosten je Mitglied",_xll.PALO.DATAC("localhost/Vereine","Ergebnis","Personalkosten",$A61,"Alle Aktivitätsarten","Alle Sportstätten",C$58,$A$3)/_xll.PALO.DATA.CNT("localhost/Vereine","Personen",_xll.PALO.COORD("Mitgliedsbeiträge","Mitglieder",$A61,C$58,$A$3),_xll.PALO.EXPANDTYPE(1,2,1,1,1)),IF($A$8="Ausgabendeckungsgrad",_xll.PALO.DATAC("localhost/Vereine","Ergebnis","Einnahmen",$A61,"Alle Aktivitätsarten","Alle Sportstätten",C$58,$A$3)/_xll.PALO.DATA("localhost/Vereine","Ergebnis","Ausgaben",$A61,"Alle Aktivitätsarten","Alle Sportstätten",C$58,$A$3),"NIX PASST"))))</f>
        <v>0.72997117538133238</v>
      </c>
      <c r="D61">
        <f ca="1">IF($A$8="relative Mitgliedsbeiträge",_xll.PALO.DATAC("localhost/Vereine","Ergebnis","Mitgliedsbeiträge",$A61,"Alle Aktivitätsarten","Alle Sportstätten",D$58,$A$3)/_xll.PALO.DATA.CNT("localhost/Vereine","Personen",_xll.PALO.COORD("Mitgliedsbeiträge","Mitglieder",$A61,D$58,$A$3),_xll.PALO.EXPANDTYPE(1,2,1,1,1)),IF($A$8="Innenfinanzierungsgrad",_xll.PALO.DATAC("localhost/Vereine","Ergebnis","Mitgliedsbeiträge",$A61,"Alle Aktivitätsarten","Alle Sportstätten",D$58,$A$3)/_xll.PALO.DATA("localhost/Vereine","Ergebnis","Einnahmen",$A61,"Alle Aktivitätsarten","Alle Sportstätten",D$58,$A$3),IF($A$8="Personalkosten je Mitglied",_xll.PALO.DATAC("localhost/Vereine","Ergebnis","Personalkosten",$A61,"Alle Aktivitätsarten","Alle Sportstätten",D$58,$A$3)/_xll.PALO.DATA.CNT("localhost/Vereine","Personen",_xll.PALO.COORD("Mitgliedsbeiträge","Mitglieder",$A61,D$58,$A$3),_xll.PALO.EXPANDTYPE(1,2,1,1,1)),IF($A$8="Ausgabendeckungsgrad",_xll.PALO.DATAC("localhost/Vereine","Ergebnis","Einnahmen",$A61,"Alle Aktivitätsarten","Alle Sportstätten",D$58,$A$3)/_xll.PALO.DATA("localhost/Vereine","Ergebnis","Ausgaben",$A61,"Alle Aktivitätsarten","Alle Sportstätten",D$58,$A$3),"NIX PASST"))))</f>
        <v>1.2826885933618266</v>
      </c>
      <c r="F61" s="2" t="s">
        <v>1</v>
      </c>
      <c r="G61">
        <f ca="1">IF($A$8="relative Mitgliedsbeiträge",_xll.PALO.DATAC("localhost/Vereine","Ergebnis","Mitgliedsbeiträge","Alle Aktivitäten",$F61,"Alle Sportstätten","Gesamtjahr",$G$58)/_xll.PALO.DATA.CNT("localhost/Vereine","Personen",_xll.PALO.COORD("Mitgliedsbeiträge","Mitglieder","Alle Aktivitäten","Gesamtjahr",$G$58),_xll.PALO.EXPANDTYPE(1,2,1,1,1)),IF($A$8="Innenfinanzierungsgrad",_xll.PALO.DATAC("localhost/Vereine","Ergebnis","Mitgliedsbeiträge","Alle Aktivitäten",$F61,"Alle Sportstätten","Gesamtjahr",$G$58)/_xll.PALO.DATA("localhost/Vereine","Ergebnis","Einnahmen","Alle Aktivitäten",$F61,"Alle Sportstätten","Gesamtjahr",$G$58),IF($A$8="Personalkosten je Mitglied",_xll.PALO.DATAC("localhost/Vereine","Ergebnis","Personalkosten","Alle Aktivitäten",$F61,"Alle Sportstätten","Gesamtjahr",$G$58)/_xll.PALO.DATA.CNT("localhost/Vereine","Personen",_xll.PALO.COORD("Mitgliedsbeiträge","Mitglieder","Alle Aktivitäten","Gesamtjahr",$G$58),_xll.PALO.EXPANDTYPE(1,2,1,1,1)),IF($A$8="Ausgabendeckungsgrad",_xll.PALO.DATAC("localhost/Vereine","Ergebnis","Einnahmen","Alle Aktivitäten",$F61,"Alle Sportstätten","Gesamtjahr",$G$58)/_xll.PALO.DATA("localhost/Vereine","Ergebnis","Ausgaben","Alle Aktivitäten",$F61,"Alle Sportstätten","Gesamtjahr",$G$58),"NIX PASST"))))</f>
        <v>0.57927396701212541</v>
      </c>
      <c r="I61" s="2" t="s">
        <v>7</v>
      </c>
      <c r="J61">
        <f ca="1">IF($A$8="relative Mitgliedsbeiträge",_xll.PALO.DATAC("localhost/Vereine","Ergebnis","Mitgliedsbeiträge","Alle Aktivitäten","Alle Aktivitätsarten",$I61,"Gesamtjahr",$J$58)/_xll.PALO.DATA.CNT("localhost/Vereine","Personen",_xll.PALO.COORD("Mitgliedsbeiträge","Mitglieder","Alle Aktivitäten","Gesamtjahr",$J$58),_xll.PALO.EXPANDTYPE(1,2,1,1,1)),IF($A$8="Innenfinanzierungsgrad",_xll.PALO.DATAC("localhost/Vereine","Ergebnis","Mitgliedsbeiträge","Alle Aktivitäten","Alle Aktivitätsarten",$I61,"Gesamtjahr",$J$58)/_xll.PALO.DATA("localhost/Vereine","Ergebnis","Einnahmen","Alle Aktivitäten","Alle Aktivitätsarten",$I61,"Gesamtjahr",$J$58),IF($A$8="Personalkosten je Mitglied",_xll.PALO.DATAC("localhost/Vereine","Ergebnis","Personalkosten","Alle Aktivitäten","Alle Aktivitätsarten",$I61,"Gesamtjahr",$J$58)/_xll.PALO.DATA.CNT("localhost/Vereine","Personen",_xll.PALO.COORD("Mitgliedsbeiträge","Mitglieder","Alle Aktivitäten","Gesamtjahr",$J$58),_xll.PALO.EXPANDTYPE(1,2,1,1,1)),IF($A$8="Ausgabendeckungsgrad",_xll.PALO.DATAC("localhost/Vereine","Ergebnis","Einnahmen","Alle Aktivitäten","Alle Aktivitätsarten",$I61,"Gesamtjahr",$J$58)/_xll.PALO.DATA("localhost/Vereine","Ergebnis","Ausgaben","Alle Aktivitäten","Alle Aktivitätsarten",$I61,"Gesamtjahr",$J$58),"NIX PASST"))))</f>
        <v>1.009387265375651</v>
      </c>
      <c r="L61" s="2" t="s">
        <v>17</v>
      </c>
      <c r="M61">
        <f ca="1">_xll.PALO.DATAC("localhost/Vereine","Ergebnis",M$58,$L61,$A$7,$A$5,$A$4,$A$3)</f>
        <v>4097.2666658851003</v>
      </c>
      <c r="N61">
        <f ca="1">_xll.PALO.DATAC("localhost/Vereine","Ergebnis",N$58,$L61,$A$7,$A$5,$A$4,$A$3)</f>
        <v>4158.00000000001</v>
      </c>
      <c r="P61" s="18" t="s">
        <v>18</v>
      </c>
      <c r="Q61">
        <f ca="1">_xll.PALO.DATA.CNT("localhost/Vereine","Personen",_xll.PALO.COORD("Mitgliedsbeiträge","Mitglieder",$P61,$A$4,$A$3),_xll.PALO.EXPANDTYPE(1,2,1,1,1))</f>
        <v>13</v>
      </c>
      <c r="S61" s="41"/>
      <c r="U61" t="s">
        <v>42</v>
      </c>
      <c r="V61">
        <f ca="1">_xll.PALO.DATAC("localhost/Vereine","Ergebnis",$U61,$A$6,$A$7,$A$5,$A$4,$A$3)</f>
        <v>-6385.4609341468204</v>
      </c>
    </row>
    <row r="62" spans="1:22" x14ac:dyDescent="0.25">
      <c r="A62" s="2" t="s">
        <v>18</v>
      </c>
      <c r="B62">
        <f ca="1">IF($A$8="relative Mitgliedsbeiträge",_xll.PALO.DATAC("localhost/Vereine","Ergebnis","Mitgliedsbeiträge",$A62,"Alle Aktivitätsarten","Alle Sportstätten",B$58,$A$3)/_xll.PALO.DATA.CNT("localhost/Vereine","Personen",_xll.PALO.COORD("Mitgliedsbeiträge","Mitglieder",$A62,B$58,$A$3),_xll.PALO.EXPANDTYPE(1,2,1,1,1)),IF($A$8="Innenfinanzierungsgrad",_xll.PALO.DATAC("localhost/Vereine","Ergebnis","Mitgliedsbeiträge",$A62,"Alle Aktivitätsarten","Alle Sportstätten",B$58,$A$3)/_xll.PALO.DATA("localhost/Vereine","Ergebnis","Einnahmen",$A62,"Alle Aktivitätsarten","Alle Sportstätten",B$58,$A$3),IF($A$8="Personalkosten je Mitglied",_xll.PALO.DATAC("localhost/Vereine","Ergebnis","Personalkosten",$A62,"Alle Aktivitätsarten","Alle Sportstätten",B$58,$A$3)/_xll.PALO.DATA.CNT("localhost/Vereine","Personen",_xll.PALO.COORD("Mitgliedsbeiträge","Mitglieder",$A62,B$58,$A$3),_xll.PALO.EXPANDTYPE(1,2,1,1,1)),IF($A$8="Ausgabendeckungsgrad",_xll.PALO.DATAC("localhost/Vereine","Ergebnis","Einnahmen",$A62,"Alle Aktivitätsarten","Alle Sportstätten",B$58,$A$3)/_xll.PALO.DATA("localhost/Vereine","Ergebnis","Ausgaben",$A62,"Alle Aktivitätsarten","Alle Sportstätten",B$58,$A$3),"NIX PASST"))))</f>
        <v>1.1639436786260051</v>
      </c>
      <c r="C62">
        <f ca="1">IF($A$8="relative Mitgliedsbeiträge",_xll.PALO.DATAC("localhost/Vereine","Ergebnis","Mitgliedsbeiträge",$A62,"Alle Aktivitätsarten","Alle Sportstätten",C$58,$A$3)/_xll.PALO.DATA.CNT("localhost/Vereine","Personen",_xll.PALO.COORD("Mitgliedsbeiträge","Mitglieder",$A62,C$58,$A$3),_xll.PALO.EXPANDTYPE(1,2,1,1,1)),IF($A$8="Innenfinanzierungsgrad",_xll.PALO.DATAC("localhost/Vereine","Ergebnis","Mitgliedsbeiträge",$A62,"Alle Aktivitätsarten","Alle Sportstätten",C$58,$A$3)/_xll.PALO.DATA("localhost/Vereine","Ergebnis","Einnahmen",$A62,"Alle Aktivitätsarten","Alle Sportstätten",C$58,$A$3),IF($A$8="Personalkosten je Mitglied",_xll.PALO.DATAC("localhost/Vereine","Ergebnis","Personalkosten",$A62,"Alle Aktivitätsarten","Alle Sportstätten",C$58,$A$3)/_xll.PALO.DATA.CNT("localhost/Vereine","Personen",_xll.PALO.COORD("Mitgliedsbeiträge","Mitglieder",$A62,C$58,$A$3),_xll.PALO.EXPANDTYPE(1,2,1,1,1)),IF($A$8="Ausgabendeckungsgrad",_xll.PALO.DATAC("localhost/Vereine","Ergebnis","Einnahmen",$A62,"Alle Aktivitätsarten","Alle Sportstätten",C$58,$A$3)/_xll.PALO.DATA("localhost/Vereine","Ergebnis","Ausgaben",$A62,"Alle Aktivitätsarten","Alle Sportstätten",C$58,$A$3),"NIX PASST"))))</f>
        <v>1.1639436786260107</v>
      </c>
      <c r="D62">
        <f ca="1">IF($A$8="relative Mitgliedsbeiträge",_xll.PALO.DATAC("localhost/Vereine","Ergebnis","Mitgliedsbeiträge",$A62,"Alle Aktivitätsarten","Alle Sportstätten",D$58,$A$3)/_xll.PALO.DATA.CNT("localhost/Vereine","Personen",_xll.PALO.COORD("Mitgliedsbeiträge","Mitglieder",$A62,D$58,$A$3),_xll.PALO.EXPANDTYPE(1,2,1,1,1)),IF($A$8="Innenfinanzierungsgrad",_xll.PALO.DATAC("localhost/Vereine","Ergebnis","Mitgliedsbeiträge",$A62,"Alle Aktivitätsarten","Alle Sportstätten",D$58,$A$3)/_xll.PALO.DATA("localhost/Vereine","Ergebnis","Einnahmen",$A62,"Alle Aktivitätsarten","Alle Sportstätten",D$58,$A$3),IF($A$8="Personalkosten je Mitglied",_xll.PALO.DATAC("localhost/Vereine","Ergebnis","Personalkosten",$A62,"Alle Aktivitätsarten","Alle Sportstätten",D$58,$A$3)/_xll.PALO.DATA.CNT("localhost/Vereine","Personen",_xll.PALO.COORD("Mitgliedsbeiträge","Mitglieder",$A62,D$58,$A$3),_xll.PALO.EXPANDTYPE(1,2,1,1,1)),IF($A$8="Ausgabendeckungsgrad",_xll.PALO.DATAC("localhost/Vereine","Ergebnis","Einnahmen",$A62,"Alle Aktivitätsarten","Alle Sportstätten",D$58,$A$3)/_xll.PALO.DATA("localhost/Vereine","Ergebnis","Ausgaben",$A62,"Alle Aktivitätsarten","Alle Sportstätten",D$58,$A$3),"NIX PASST"))))</f>
        <v>1.1639436786260107</v>
      </c>
      <c r="F62" s="2" t="s">
        <v>2</v>
      </c>
      <c r="G62">
        <f ca="1">IF($A$8="relative Mitgliedsbeiträge",_xll.PALO.DATAC("localhost/Vereine","Ergebnis","Mitgliedsbeiträge","Alle Aktivitäten",$F62,"Alle Sportstätten","Gesamtjahr",$G$58)/_xll.PALO.DATA.CNT("localhost/Vereine","Personen",_xll.PALO.COORD("Mitgliedsbeiträge","Mitglieder","Alle Aktivitäten","Gesamtjahr",$G$58),_xll.PALO.EXPANDTYPE(1,2,1,1,1)),IF($A$8="Innenfinanzierungsgrad",_xll.PALO.DATAC("localhost/Vereine","Ergebnis","Mitgliedsbeiträge","Alle Aktivitäten",$F62,"Alle Sportstätten","Gesamtjahr",$G$58)/_xll.PALO.DATA("localhost/Vereine","Ergebnis","Einnahmen","Alle Aktivitäten",$F62,"Alle Sportstätten","Gesamtjahr",$G$58),IF($A$8="Personalkosten je Mitglied",_xll.PALO.DATAC("localhost/Vereine","Ergebnis","Personalkosten","Alle Aktivitäten",$F62,"Alle Sportstätten","Gesamtjahr",$G$58)/_xll.PALO.DATA.CNT("localhost/Vereine","Personen",_xll.PALO.COORD("Mitgliedsbeiträge","Mitglieder","Alle Aktivitäten","Gesamtjahr",$G$58),_xll.PALO.EXPANDTYPE(1,2,1,1,1)),IF($A$8="Ausgabendeckungsgrad",_xll.PALO.DATAC("localhost/Vereine","Ergebnis","Einnahmen","Alle Aktivitäten",$F62,"Alle Sportstätten","Gesamtjahr",$G$58)/_xll.PALO.DATA("localhost/Vereine","Ergebnis","Ausgaben","Alle Aktivitäten",$F62,"Alle Sportstätten","Gesamtjahr",$G$58),"NIX PASST"))))</f>
        <v>1.9112661896523304</v>
      </c>
      <c r="I62" s="2" t="s">
        <v>8</v>
      </c>
      <c r="J62">
        <f ca="1">IF($A$8="relative Mitgliedsbeiträge",_xll.PALO.DATAC("localhost/Vereine","Ergebnis","Mitgliedsbeiträge","Alle Aktivitäten","Alle Aktivitätsarten",$I62,"Gesamtjahr",$J$58)/_xll.PALO.DATA.CNT("localhost/Vereine","Personen",_xll.PALO.COORD("Mitgliedsbeiträge","Mitglieder","Alle Aktivitäten","Gesamtjahr",$J$58),_xll.PALO.EXPANDTYPE(1,2,1,1,1)),IF($A$8="Innenfinanzierungsgrad",_xll.PALO.DATAC("localhost/Vereine","Ergebnis","Mitgliedsbeiträge","Alle Aktivitäten","Alle Aktivitätsarten",$I62,"Gesamtjahr",$J$58)/_xll.PALO.DATA("localhost/Vereine","Ergebnis","Einnahmen","Alle Aktivitäten","Alle Aktivitätsarten",$I62,"Gesamtjahr",$J$58),IF($A$8="Personalkosten je Mitglied",_xll.PALO.DATAC("localhost/Vereine","Ergebnis","Personalkosten","Alle Aktivitäten","Alle Aktivitätsarten",$I62,"Gesamtjahr",$J$58)/_xll.PALO.DATA.CNT("localhost/Vereine","Personen",_xll.PALO.COORD("Mitgliedsbeiträge","Mitglieder","Alle Aktivitäten","Gesamtjahr",$J$58),_xll.PALO.EXPANDTYPE(1,2,1,1,1)),IF($A$8="Ausgabendeckungsgrad",_xll.PALO.DATAC("localhost/Vereine","Ergebnis","Einnahmen","Alle Aktivitäten","Alle Aktivitätsarten",$I62,"Gesamtjahr",$J$58)/_xll.PALO.DATA("localhost/Vereine","Ergebnis","Ausgaben","Alle Aktivitäten","Alle Aktivitätsarten",$I62,"Gesamtjahr",$J$58),"NIX PASST"))))</f>
        <v>1.1361704324482487</v>
      </c>
      <c r="L62" s="2" t="s">
        <v>18</v>
      </c>
      <c r="M62">
        <f ca="1">_xll.PALO.DATAC("localhost/Vereine","Ergebnis",M$58,$L62,$A$7,$A$5,$A$4,$A$3)</f>
        <v>2126.69137851809</v>
      </c>
      <c r="N62">
        <f ca="1">_xll.PALO.DATAC("localhost/Vereine","Ergebnis",N$58,$L62,$A$7,$A$5,$A$4,$A$3)</f>
        <v>1827.1428571428601</v>
      </c>
      <c r="P62" s="2" t="s">
        <v>19</v>
      </c>
      <c r="Q62">
        <f ca="1">_xll.PALO.DATA.CNT("localhost/Vereine","Personen",_xll.PALO.COORD("Mitgliedsbeiträge","Mitglieder",$P62,$A$4,$A$3),_xll.PALO.EXPANDTYPE(1,2,1,1,1))</f>
        <v>4</v>
      </c>
      <c r="S62" s="41"/>
    </row>
    <row r="63" spans="1:22" x14ac:dyDescent="0.25">
      <c r="A63" s="2" t="s">
        <v>19</v>
      </c>
      <c r="B63">
        <f ca="1">IF($A$8="relative Mitgliedsbeiträge",_xll.PALO.DATAC("localhost/Vereine","Ergebnis","Mitgliedsbeiträge",$A63,"Alle Aktivitätsarten","Alle Sportstätten",B$58,$A$3)/_xll.PALO.DATA.CNT("localhost/Vereine","Personen",_xll.PALO.COORD("Mitgliedsbeiträge","Mitglieder",$A63,B$58,$A$3),_xll.PALO.EXPANDTYPE(1,2,1,1,1)),IF($A$8="Innenfinanzierungsgrad",_xll.PALO.DATAC("localhost/Vereine","Ergebnis","Mitgliedsbeiträge",$A63,"Alle Aktivitätsarten","Alle Sportstätten",B$58,$A$3)/_xll.PALO.DATA("localhost/Vereine","Ergebnis","Einnahmen",$A63,"Alle Aktivitätsarten","Alle Sportstätten",B$58,$A$3),IF($A$8="Personalkosten je Mitglied",_xll.PALO.DATAC("localhost/Vereine","Ergebnis","Personalkosten",$A63,"Alle Aktivitätsarten","Alle Sportstätten",B$58,$A$3)/_xll.PALO.DATA.CNT("localhost/Vereine","Personen",_xll.PALO.COORD("Mitgliedsbeiträge","Mitglieder",$A63,B$58,$A$3),_xll.PALO.EXPANDTYPE(1,2,1,1,1)),IF($A$8="Ausgabendeckungsgrad",_xll.PALO.DATAC("localhost/Vereine","Ergebnis","Einnahmen",$A63,"Alle Aktivitätsarten","Alle Sportstätten",B$58,$A$3)/_xll.PALO.DATA("localhost/Vereine","Ergebnis","Ausgaben",$A63,"Alle Aktivitätsarten","Alle Sportstätten",B$58,$A$3),"NIX PASST"))))</f>
        <v>0.65363567385365062</v>
      </c>
      <c r="C63">
        <f ca="1">IF($A$8="relative Mitgliedsbeiträge",_xll.PALO.DATAC("localhost/Vereine","Ergebnis","Mitgliedsbeiträge",$A63,"Alle Aktivitätsarten","Alle Sportstätten",C$58,$A$3)/_xll.PALO.DATA.CNT("localhost/Vereine","Personen",_xll.PALO.COORD("Mitgliedsbeiträge","Mitglieder",$A63,C$58,$A$3),_xll.PALO.EXPANDTYPE(1,2,1,1,1)),IF($A$8="Innenfinanzierungsgrad",_xll.PALO.DATAC("localhost/Vereine","Ergebnis","Mitgliedsbeiträge",$A63,"Alle Aktivitätsarten","Alle Sportstätten",C$58,$A$3)/_xll.PALO.DATA("localhost/Vereine","Ergebnis","Einnahmen",$A63,"Alle Aktivitätsarten","Alle Sportstätten",C$58,$A$3),IF($A$8="Personalkosten je Mitglied",_xll.PALO.DATAC("localhost/Vereine","Ergebnis","Personalkosten",$A63,"Alle Aktivitätsarten","Alle Sportstätten",C$58,$A$3)/_xll.PALO.DATA.CNT("localhost/Vereine","Personen",_xll.PALO.COORD("Mitgliedsbeiträge","Mitglieder",$A63,C$58,$A$3),_xll.PALO.EXPANDTYPE(1,2,1,1,1)),IF($A$8="Ausgabendeckungsgrad",_xll.PALO.DATAC("localhost/Vereine","Ergebnis","Einnahmen",$A63,"Alle Aktivitätsarten","Alle Sportstätten",C$58,$A$3)/_xll.PALO.DATA("localhost/Vereine","Ergebnis","Ausgaben",$A63,"Alle Aktivitätsarten","Alle Sportstätten",C$58,$A$3),"NIX PASST"))))</f>
        <v>1.1275149128395163</v>
      </c>
      <c r="D63">
        <f ca="1">IF($A$8="relative Mitgliedsbeiträge",_xll.PALO.DATAC("localhost/Vereine","Ergebnis","Mitgliedsbeiträge",$A63,"Alle Aktivitätsarten","Alle Sportstätten",D$58,$A$3)/_xll.PALO.DATA.CNT("localhost/Vereine","Personen",_xll.PALO.COORD("Mitgliedsbeiträge","Mitglieder",$A63,D$58,$A$3),_xll.PALO.EXPANDTYPE(1,2,1,1,1)),IF($A$8="Innenfinanzierungsgrad",_xll.PALO.DATAC("localhost/Vereine","Ergebnis","Mitgliedsbeiträge",$A63,"Alle Aktivitätsarten","Alle Sportstätten",D$58,$A$3)/_xll.PALO.DATA("localhost/Vereine","Ergebnis","Einnahmen",$A63,"Alle Aktivitätsarten","Alle Sportstätten",D$58,$A$3),IF($A$8="Personalkosten je Mitglied",_xll.PALO.DATAC("localhost/Vereine","Ergebnis","Personalkosten",$A63,"Alle Aktivitätsarten","Alle Sportstätten",D$58,$A$3)/_xll.PALO.DATA.CNT("localhost/Vereine","Personen",_xll.PALO.COORD("Mitgliedsbeiträge","Mitglieder",$A63,D$58,$A$3),_xll.PALO.EXPANDTYPE(1,2,1,1,1)),IF($A$8="Ausgabendeckungsgrad",_xll.PALO.DATAC("localhost/Vereine","Ergebnis","Einnahmen",$A63,"Alle Aktivitätsarten","Alle Sportstätten",D$58,$A$3)/_xll.PALO.DATA("localhost/Vereine","Ergebnis","Ausgaben",$A63,"Alle Aktivitätsarten","Alle Sportstätten",D$58,$A$3),"NIX PASST"))))</f>
        <v>0</v>
      </c>
      <c r="F63" s="2" t="s">
        <v>4</v>
      </c>
      <c r="G63">
        <f ca="1">IF($A$8="relative Mitgliedsbeiträge",_xll.PALO.DATAC("localhost/Vereine","Ergebnis","Mitgliedsbeiträge","Alle Aktivitäten",$F63,"Alle Sportstätten","Gesamtjahr",$G$58)/_xll.PALO.DATA.CNT("localhost/Vereine","Personen",_xll.PALO.COORD("Mitgliedsbeiträge","Mitglieder","Alle Aktivitäten","Gesamtjahr",$G$58),_xll.PALO.EXPANDTYPE(1,2,1,1,1)),IF($A$8="Innenfinanzierungsgrad",_xll.PALO.DATAC("localhost/Vereine","Ergebnis","Mitgliedsbeiträge","Alle Aktivitäten",$F63,"Alle Sportstätten","Gesamtjahr",$G$58)/_xll.PALO.DATA("localhost/Vereine","Ergebnis","Einnahmen","Alle Aktivitäten",$F63,"Alle Sportstätten","Gesamtjahr",$G$58),IF($A$8="Personalkosten je Mitglied",_xll.PALO.DATAC("localhost/Vereine","Ergebnis","Personalkosten","Alle Aktivitäten",$F63,"Alle Sportstätten","Gesamtjahr",$G$58)/_xll.PALO.DATA.CNT("localhost/Vereine","Personen",_xll.PALO.COORD("Mitgliedsbeiträge","Mitglieder","Alle Aktivitäten","Gesamtjahr",$G$58),_xll.PALO.EXPANDTYPE(1,2,1,1,1)),IF($A$8="Ausgabendeckungsgrad",_xll.PALO.DATAC("localhost/Vereine","Ergebnis","Einnahmen","Alle Aktivitäten",$F63,"Alle Sportstätten","Gesamtjahr",$G$58)/_xll.PALO.DATA("localhost/Vereine","Ergebnis","Ausgaben","Alle Aktivitäten",$F63,"Alle Sportstätten","Gesamtjahr",$G$58),"NIX PASST"))))</f>
        <v>1.3057816378532561E-2</v>
      </c>
      <c r="H63" s="10"/>
      <c r="I63" s="2" t="s">
        <v>9</v>
      </c>
      <c r="J63">
        <f ca="1">IF($A$8="relative Mitgliedsbeiträge",_xll.PALO.DATAC("localhost/Vereine","Ergebnis","Mitgliedsbeiträge","Alle Aktivitäten","Alle Aktivitätsarten",$I63,"Gesamtjahr",$J$58)/_xll.PALO.DATA.CNT("localhost/Vereine","Personen",_xll.PALO.COORD("Mitgliedsbeiträge","Mitglieder","Alle Aktivitäten","Gesamtjahr",$J$58),_xll.PALO.EXPANDTYPE(1,2,1,1,1)),IF($A$8="Innenfinanzierungsgrad",_xll.PALO.DATAC("localhost/Vereine","Ergebnis","Mitgliedsbeiträge","Alle Aktivitäten","Alle Aktivitätsarten",$I63,"Gesamtjahr",$J$58)/_xll.PALO.DATA("localhost/Vereine","Ergebnis","Einnahmen","Alle Aktivitäten","Alle Aktivitätsarten",$I63,"Gesamtjahr",$J$58),IF($A$8="Personalkosten je Mitglied",_xll.PALO.DATAC("localhost/Vereine","Ergebnis","Personalkosten","Alle Aktivitäten","Alle Aktivitätsarten",$I63,"Gesamtjahr",$J$58)/_xll.PALO.DATA.CNT("localhost/Vereine","Personen",_xll.PALO.COORD("Mitgliedsbeiträge","Mitglieder","Alle Aktivitäten","Gesamtjahr",$J$58),_xll.PALO.EXPANDTYPE(1,2,1,1,1)),IF($A$8="Ausgabendeckungsgrad",_xll.PALO.DATAC("localhost/Vereine","Ergebnis","Einnahmen","Alle Aktivitäten","Alle Aktivitätsarten",$I63,"Gesamtjahr",$J$58)/_xll.PALO.DATA("localhost/Vereine","Ergebnis","Ausgaben","Alle Aktivitäten","Alle Aktivitätsarten",$I63,"Gesamtjahr",$J$58),"NIX PASST"))))</f>
        <v>1.2722357083075762</v>
      </c>
      <c r="L63" s="2" t="s">
        <v>19</v>
      </c>
      <c r="M63">
        <f ca="1">_xll.PALO.DATAC("localhost/Vereine","Ergebnis",M$58,$L63,$A$7,$A$5,$A$4,$A$3)</f>
        <v>2028</v>
      </c>
      <c r="N63">
        <f ca="1">_xll.PALO.DATAC("localhost/Vereine","Ergebnis",N$58,$L63,$A$7,$A$5,$A$4,$A$3)</f>
        <v>3102.6458333332498</v>
      </c>
      <c r="P63" s="2" t="s">
        <v>20</v>
      </c>
      <c r="Q63">
        <f ca="1">_xll.PALO.DATA.CNT("localhost/Vereine","Personen",_xll.PALO.COORD("Mitgliedsbeiträge","Mitglieder",$P63,$A$4,$A$3),_xll.PALO.EXPANDTYPE(1,2,1,1,1))</f>
        <v>9</v>
      </c>
      <c r="S63" s="41"/>
    </row>
    <row r="64" spans="1:22" x14ac:dyDescent="0.25">
      <c r="A64" s="2" t="s">
        <v>20</v>
      </c>
      <c r="B64">
        <f ca="1">IF($A$8="relative Mitgliedsbeiträge",_xll.PALO.DATAC("localhost/Vereine","Ergebnis","Mitgliedsbeiträge",$A64,"Alle Aktivitätsarten","Alle Sportstätten",B$58,$A$3)/_xll.PALO.DATA.CNT("localhost/Vereine","Personen",_xll.PALO.COORD("Mitgliedsbeiträge","Mitglieder",$A64,B$58,$A$3),_xll.PALO.EXPANDTYPE(1,2,1,1,1)),IF($A$8="Innenfinanzierungsgrad",_xll.PALO.DATAC("localhost/Vereine","Ergebnis","Mitgliedsbeiträge",$A64,"Alle Aktivitätsarten","Alle Sportstätten",B$58,$A$3)/_xll.PALO.DATA("localhost/Vereine","Ergebnis","Einnahmen",$A64,"Alle Aktivitätsarten","Alle Sportstätten",B$58,$A$3),IF($A$8="Personalkosten je Mitglied",_xll.PALO.DATAC("localhost/Vereine","Ergebnis","Personalkosten",$A64,"Alle Aktivitätsarten","Alle Sportstätten",B$58,$A$3)/_xll.PALO.DATA.CNT("localhost/Vereine","Personen",_xll.PALO.COORD("Mitgliedsbeiträge","Mitglieder",$A64,B$58,$A$3),_xll.PALO.EXPANDTYPE(1,2,1,1,1)),IF($A$8="Ausgabendeckungsgrad",_xll.PALO.DATAC("localhost/Vereine","Ergebnis","Einnahmen",$A64,"Alle Aktivitätsarten","Alle Sportstätten",B$58,$A$3)/_xll.PALO.DATA("localhost/Vereine","Ergebnis","Ausgaben",$A64,"Alle Aktivitätsarten","Alle Sportstätten",B$58,$A$3),"NIX PASST"))))</f>
        <v>1.3148932980424497</v>
      </c>
      <c r="C64">
        <f ca="1">IF($A$8="relative Mitgliedsbeiträge",_xll.PALO.DATAC("localhost/Vereine","Ergebnis","Mitgliedsbeiträge",$A64,"Alle Aktivitätsarten","Alle Sportstätten",C$58,$A$3)/_xll.PALO.DATA.CNT("localhost/Vereine","Personen",_xll.PALO.COORD("Mitgliedsbeiträge","Mitglieder",$A64,C$58,$A$3),_xll.PALO.EXPANDTYPE(1,2,1,1,1)),IF($A$8="Innenfinanzierungsgrad",_xll.PALO.DATAC("localhost/Vereine","Ergebnis","Mitgliedsbeiträge",$A64,"Alle Aktivitätsarten","Alle Sportstätten",C$58,$A$3)/_xll.PALO.DATA("localhost/Vereine","Ergebnis","Einnahmen",$A64,"Alle Aktivitätsarten","Alle Sportstätten",C$58,$A$3),IF($A$8="Personalkosten je Mitglied",_xll.PALO.DATAC("localhost/Vereine","Ergebnis","Personalkosten",$A64,"Alle Aktivitätsarten","Alle Sportstätten",C$58,$A$3)/_xll.PALO.DATA.CNT("localhost/Vereine","Personen",_xll.PALO.COORD("Mitgliedsbeiträge","Mitglieder",$A64,C$58,$A$3),_xll.PALO.EXPANDTYPE(1,2,1,1,1)),IF($A$8="Ausgabendeckungsgrad",_xll.PALO.DATAC("localhost/Vereine","Ergebnis","Einnahmen",$A64,"Alle Aktivitätsarten","Alle Sportstätten",C$58,$A$3)/_xll.PALO.DATA("localhost/Vereine","Ergebnis","Ausgaben",$A64,"Alle Aktivitätsarten","Alle Sportstätten",C$58,$A$3),"NIX PASST"))))</f>
        <v>0.80566526451185039</v>
      </c>
      <c r="D64">
        <f ca="1">IF($A$8="relative Mitgliedsbeiträge",_xll.PALO.DATAC("localhost/Vereine","Ergebnis","Mitgliedsbeiträge",$A64,"Alle Aktivitätsarten","Alle Sportstätten",D$58,$A$3)/_xll.PALO.DATA.CNT("localhost/Vereine","Personen",_xll.PALO.COORD("Mitgliedsbeiträge","Mitglieder",$A64,D$58,$A$3),_xll.PALO.EXPANDTYPE(1,2,1,1,1)),IF($A$8="Innenfinanzierungsgrad",_xll.PALO.DATAC("localhost/Vereine","Ergebnis","Mitgliedsbeiträge",$A64,"Alle Aktivitätsarten","Alle Sportstätten",D$58,$A$3)/_xll.PALO.DATA("localhost/Vereine","Ergebnis","Einnahmen",$A64,"Alle Aktivitätsarten","Alle Sportstätten",D$58,$A$3),IF($A$8="Personalkosten je Mitglied",_xll.PALO.DATAC("localhost/Vereine","Ergebnis","Personalkosten",$A64,"Alle Aktivitätsarten","Alle Sportstätten",D$58,$A$3)/_xll.PALO.DATA.CNT("localhost/Vereine","Personen",_xll.PALO.COORD("Mitgliedsbeiträge","Mitglieder",$A64,D$58,$A$3),_xll.PALO.EXPANDTYPE(1,2,1,1,1)),IF($A$8="Ausgabendeckungsgrad",_xll.PALO.DATAC("localhost/Vereine","Ergebnis","Einnahmen",$A64,"Alle Aktivitätsarten","Alle Sportstätten",D$58,$A$3)/_xll.PALO.DATA("localhost/Vereine","Ergebnis","Ausgaben",$A64,"Alle Aktivitätsarten","Alle Sportstätten",D$58,$A$3),"NIX PASST"))))</f>
        <v>1.8241213315730576</v>
      </c>
      <c r="I64" s="2" t="s">
        <v>10</v>
      </c>
      <c r="J64">
        <f ca="1">IF($A$8="relative Mitgliedsbeiträge",_xll.PALO.DATAC("localhost/Vereine","Ergebnis","Mitgliedsbeiträge","Alle Aktivitäten","Alle Aktivitätsarten",$I64,"Gesamtjahr",$J$58)/_xll.PALO.DATA.CNT("localhost/Vereine","Personen",_xll.PALO.COORD("Mitgliedsbeiträge","Mitglieder","Alle Aktivitäten","Gesamtjahr",$J$58),_xll.PALO.EXPANDTYPE(1,2,1,1,1)),IF($A$8="Innenfinanzierungsgrad",_xll.PALO.DATAC("localhost/Vereine","Ergebnis","Mitgliedsbeiträge","Alle Aktivitäten","Alle Aktivitätsarten",$I64,"Gesamtjahr",$J$58)/_xll.PALO.DATA("localhost/Vereine","Ergebnis","Einnahmen","Alle Aktivitäten","Alle Aktivitätsarten",$I64,"Gesamtjahr",$J$58),IF($A$8="Personalkosten je Mitglied",_xll.PALO.DATAC("localhost/Vereine","Ergebnis","Personalkosten","Alle Aktivitäten","Alle Aktivitätsarten",$I64,"Gesamtjahr",$J$58)/_xll.PALO.DATA.CNT("localhost/Vereine","Personen",_xll.PALO.COORD("Mitgliedsbeiträge","Mitglieder","Alle Aktivitäten","Gesamtjahr",$J$58),_xll.PALO.EXPANDTYPE(1,2,1,1,1)),IF($A$8="Ausgabendeckungsgrad",_xll.PALO.DATAC("localhost/Vereine","Ergebnis","Einnahmen","Alle Aktivitäten","Alle Aktivitätsarten",$I64,"Gesamtjahr",$J$58)/_xll.PALO.DATA("localhost/Vereine","Ergebnis","Ausgaben","Alle Aktivitäten","Alle Aktivitätsarten",$I64,"Gesamtjahr",$J$58),"NIX PASST"))))</f>
        <v>0.59052617400152363</v>
      </c>
      <c r="L64" s="2" t="s">
        <v>20</v>
      </c>
      <c r="M64">
        <f ca="1">_xll.PALO.DATAC("localhost/Vereine","Ergebnis",M$58,$L64,$A$7,$A$5,$A$4,$A$3)</f>
        <v>4007.7947724333999</v>
      </c>
      <c r="N64">
        <f ca="1">_xll.PALO.DATAC("localhost/Vereine","Ergebnis",N$58,$L64,$A$7,$A$5,$A$4,$A$3)</f>
        <v>3048.00000000001</v>
      </c>
      <c r="P64" s="2" t="s">
        <v>21</v>
      </c>
      <c r="Q64">
        <f ca="1">_xll.PALO.DATA.CNT("localhost/Vereine","Personen",_xll.PALO.COORD("Mitgliedsbeiträge","Mitglieder",$P64,$A$4,$A$3),_xll.PALO.EXPANDTYPE(1,2,1,1,1))</f>
        <v>0</v>
      </c>
      <c r="S64" s="41"/>
    </row>
    <row r="65" spans="1:19" x14ac:dyDescent="0.25">
      <c r="A65" s="2" t="s">
        <v>21</v>
      </c>
      <c r="B65">
        <f ca="1">IF($A$8="relative Mitgliedsbeiträge",_xll.PALO.DATAC("localhost/Vereine","Ergebnis","Mitgliedsbeiträge",$A65,"Alle Aktivitätsarten","Alle Sportstätten",B$58,$A$3)/_xll.PALO.DATA.CNT("localhost/Vereine","Personen",_xll.PALO.COORD("Mitgliedsbeiträge","Mitglieder",$A65,B$58,$A$3),_xll.PALO.EXPANDTYPE(1,2,1,1,1)),IF($A$8="Innenfinanzierungsgrad",_xll.PALO.DATAC("localhost/Vereine","Ergebnis","Mitgliedsbeiträge",$A65,"Alle Aktivitätsarten","Alle Sportstätten",B$58,$A$3)/_xll.PALO.DATA("localhost/Vereine","Ergebnis","Einnahmen",$A65,"Alle Aktivitätsarten","Alle Sportstätten",B$58,$A$3),IF($A$8="Personalkosten je Mitglied",_xll.PALO.DATAC("localhost/Vereine","Ergebnis","Personalkosten",$A65,"Alle Aktivitätsarten","Alle Sportstätten",B$58,$A$3)/_xll.PALO.DATA.CNT("localhost/Vereine","Personen",_xll.PALO.COORD("Mitgliedsbeiträge","Mitglieder",$A65,B$58,$A$3),_xll.PALO.EXPANDTYPE(1,2,1,1,1)),IF($A$8="Ausgabendeckungsgrad",_xll.PALO.DATAC("localhost/Vereine","Ergebnis","Einnahmen",$A65,"Alle Aktivitätsarten","Alle Sportstätten",B$58,$A$3)/_xll.PALO.DATA("localhost/Vereine","Ergebnis","Ausgaben",$A65,"Alle Aktivitätsarten","Alle Sportstätten",B$58,$A$3),"NIX PASST"))))</f>
        <v>0</v>
      </c>
      <c r="C65">
        <f ca="1">IF($A$8="relative Mitgliedsbeiträge",_xll.PALO.DATAC("localhost/Vereine","Ergebnis","Mitgliedsbeiträge",$A65,"Alle Aktivitätsarten","Alle Sportstätten",C$58,$A$3)/_xll.PALO.DATA.CNT("localhost/Vereine","Personen",_xll.PALO.COORD("Mitgliedsbeiträge","Mitglieder",$A65,C$58,$A$3),_xll.PALO.EXPANDTYPE(1,2,1,1,1)),IF($A$8="Innenfinanzierungsgrad",_xll.PALO.DATAC("localhost/Vereine","Ergebnis","Mitgliedsbeiträge",$A65,"Alle Aktivitätsarten","Alle Sportstätten",C$58,$A$3)/_xll.PALO.DATA("localhost/Vereine","Ergebnis","Einnahmen",$A65,"Alle Aktivitätsarten","Alle Sportstätten",C$58,$A$3),IF($A$8="Personalkosten je Mitglied",_xll.PALO.DATAC("localhost/Vereine","Ergebnis","Personalkosten",$A65,"Alle Aktivitätsarten","Alle Sportstätten",C$58,$A$3)/_xll.PALO.DATA.CNT("localhost/Vereine","Personen",_xll.PALO.COORD("Mitgliedsbeiträge","Mitglieder",$A65,C$58,$A$3),_xll.PALO.EXPANDTYPE(1,2,1,1,1)),IF($A$8="Ausgabendeckungsgrad",_xll.PALO.DATAC("localhost/Vereine","Ergebnis","Einnahmen",$A65,"Alle Aktivitätsarten","Alle Sportstätten",C$58,$A$3)/_xll.PALO.DATA("localhost/Vereine","Ergebnis","Ausgaben",$A65,"Alle Aktivitätsarten","Alle Sportstätten",C$58,$A$3),"NIX PASST"))))</f>
        <v>0</v>
      </c>
      <c r="D65">
        <f ca="1">IF($A$8="relative Mitgliedsbeiträge",_xll.PALO.DATAC("localhost/Vereine","Ergebnis","Mitgliedsbeiträge",$A65,"Alle Aktivitätsarten","Alle Sportstätten",D$58,$A$3)/_xll.PALO.DATA.CNT("localhost/Vereine","Personen",_xll.PALO.COORD("Mitgliedsbeiträge","Mitglieder",$A65,D$58,$A$3),_xll.PALO.EXPANDTYPE(1,2,1,1,1)),IF($A$8="Innenfinanzierungsgrad",_xll.PALO.DATAC("localhost/Vereine","Ergebnis","Mitgliedsbeiträge",$A65,"Alle Aktivitätsarten","Alle Sportstätten",D$58,$A$3)/_xll.PALO.DATA("localhost/Vereine","Ergebnis","Einnahmen",$A65,"Alle Aktivitätsarten","Alle Sportstätten",D$58,$A$3),IF($A$8="Personalkosten je Mitglied",_xll.PALO.DATAC("localhost/Vereine","Ergebnis","Personalkosten",$A65,"Alle Aktivitätsarten","Alle Sportstätten",D$58,$A$3)/_xll.PALO.DATA.CNT("localhost/Vereine","Personen",_xll.PALO.COORD("Mitgliedsbeiträge","Mitglieder",$A65,D$58,$A$3),_xll.PALO.EXPANDTYPE(1,2,1,1,1)),IF($A$8="Ausgabendeckungsgrad",_xll.PALO.DATAC("localhost/Vereine","Ergebnis","Einnahmen",$A65,"Alle Aktivitätsarten","Alle Sportstätten",D$58,$A$3)/_xll.PALO.DATA("localhost/Vereine","Ergebnis","Ausgaben",$A65,"Alle Aktivitätsarten","Alle Sportstätten",D$58,$A$3),"NIX PASST"))))</f>
        <v>0</v>
      </c>
      <c r="I65" s="2" t="s">
        <v>11</v>
      </c>
      <c r="J65">
        <f ca="1">IF($A$8="relative Mitgliedsbeiträge",_xll.PALO.DATAC("localhost/Vereine","Ergebnis","Mitgliedsbeiträge","Alle Aktivitäten","Alle Aktivitätsarten",$I65,"Gesamtjahr",$J$58)/_xll.PALO.DATA.CNT("localhost/Vereine","Personen",_xll.PALO.COORD("Mitgliedsbeiträge","Mitglieder","Alle Aktivitäten","Gesamtjahr",$J$58),_xll.PALO.EXPANDTYPE(1,2,1,1,1)),IF($A$8="Innenfinanzierungsgrad",_xll.PALO.DATAC("localhost/Vereine","Ergebnis","Mitgliedsbeiträge","Alle Aktivitäten","Alle Aktivitätsarten",$I65,"Gesamtjahr",$J$58)/_xll.PALO.DATA("localhost/Vereine","Ergebnis","Einnahmen","Alle Aktivitäten","Alle Aktivitätsarten",$I65,"Gesamtjahr",$J$58),IF($A$8="Personalkosten je Mitglied",_xll.PALO.DATAC("localhost/Vereine","Ergebnis","Personalkosten","Alle Aktivitäten","Alle Aktivitätsarten",$I65,"Gesamtjahr",$J$58)/_xll.PALO.DATA.CNT("localhost/Vereine","Personen",_xll.PALO.COORD("Mitgliedsbeiträge","Mitglieder","Alle Aktivitäten","Gesamtjahr",$J$58),_xll.PALO.EXPANDTYPE(1,2,1,1,1)),IF($A$8="Ausgabendeckungsgrad",_xll.PALO.DATAC("localhost/Vereine","Ergebnis","Einnahmen","Alle Aktivitäten","Alle Aktivitätsarten",$I65,"Gesamtjahr",$J$58)/_xll.PALO.DATA("localhost/Vereine","Ergebnis","Ausgaben","Alle Aktivitäten","Alle Aktivitätsarten",$I65,"Gesamtjahr",$J$58),"NIX PASST"))))</f>
        <v>0</v>
      </c>
      <c r="L65" s="2" t="s">
        <v>21</v>
      </c>
      <c r="M65">
        <f ca="1">_xll.PALO.DATAC("localhost/Vereine","Ergebnis",M$58,$L65,$A$7,$A$5,$A$4,$A$3)</f>
        <v>0</v>
      </c>
      <c r="N65">
        <f ca="1">_xll.PALO.DATAC("localhost/Vereine","Ergebnis",N$58,$L65,$A$7,$A$5,$A$4,$A$3)</f>
        <v>7119.99999999995</v>
      </c>
      <c r="S65" s="41"/>
    </row>
    <row r="66" spans="1:19" x14ac:dyDescent="0.25">
      <c r="S66" s="41"/>
    </row>
    <row r="71" spans="1:19" x14ac:dyDescent="0.25">
      <c r="A71" t="s">
        <v>61</v>
      </c>
    </row>
    <row r="73" spans="1:19" x14ac:dyDescent="0.25">
      <c r="A73" s="1" t="s">
        <v>44</v>
      </c>
      <c r="C73" s="1" t="s">
        <v>27</v>
      </c>
      <c r="E73" s="1" t="s">
        <v>59</v>
      </c>
      <c r="G73" s="1" t="s">
        <v>45</v>
      </c>
      <c r="I73" s="1" t="s">
        <v>57</v>
      </c>
      <c r="K73" s="1" t="s">
        <v>58</v>
      </c>
      <c r="M73" s="1"/>
    </row>
    <row r="74" spans="1:19" x14ac:dyDescent="0.25">
      <c r="A74" s="2" t="s">
        <v>29</v>
      </c>
      <c r="C74" s="2" t="s">
        <v>15</v>
      </c>
      <c r="E74" s="12">
        <v>2012</v>
      </c>
      <c r="G74" s="2" t="s">
        <v>23</v>
      </c>
      <c r="I74" s="2" t="s">
        <v>5</v>
      </c>
      <c r="K74" s="2" t="s">
        <v>3</v>
      </c>
    </row>
    <row r="75" spans="1:19" x14ac:dyDescent="0.25">
      <c r="A75" s="2" t="s">
        <v>28</v>
      </c>
      <c r="C75" s="2" t="s">
        <v>16</v>
      </c>
      <c r="E75" s="12">
        <v>2013</v>
      </c>
      <c r="G75" s="2" t="s">
        <v>24</v>
      </c>
      <c r="I75" s="2" t="s">
        <v>6</v>
      </c>
      <c r="K75" s="2" t="s">
        <v>1</v>
      </c>
    </row>
    <row r="76" spans="1:19" x14ac:dyDescent="0.25">
      <c r="A76" s="2" t="s">
        <v>26</v>
      </c>
      <c r="C76" s="2" t="s">
        <v>17</v>
      </c>
      <c r="E76" s="12">
        <v>2014</v>
      </c>
      <c r="G76" s="2" t="s">
        <v>43</v>
      </c>
      <c r="I76" s="2" t="s">
        <v>7</v>
      </c>
      <c r="K76" s="2" t="s">
        <v>2</v>
      </c>
    </row>
    <row r="77" spans="1:19" x14ac:dyDescent="0.25">
      <c r="A77" s="2" t="s">
        <v>22</v>
      </c>
      <c r="C77" s="2" t="s">
        <v>19</v>
      </c>
      <c r="G77" s="2" t="s">
        <v>46</v>
      </c>
      <c r="I77" s="2" t="s">
        <v>9</v>
      </c>
      <c r="K77" s="2" t="s">
        <v>0</v>
      </c>
    </row>
    <row r="78" spans="1:19" x14ac:dyDescent="0.25">
      <c r="C78" s="2" t="s">
        <v>20</v>
      </c>
      <c r="G78" s="2" t="s">
        <v>47</v>
      </c>
      <c r="I78" s="2" t="s">
        <v>10</v>
      </c>
      <c r="K78" s="2" t="s">
        <v>4</v>
      </c>
    </row>
    <row r="79" spans="1:19" x14ac:dyDescent="0.25">
      <c r="C79" s="2" t="s">
        <v>21</v>
      </c>
      <c r="G79" s="2" t="s">
        <v>48</v>
      </c>
      <c r="I79" s="2" t="s">
        <v>11</v>
      </c>
    </row>
    <row r="80" spans="1:19" x14ac:dyDescent="0.25">
      <c r="C80" s="2" t="s">
        <v>18</v>
      </c>
      <c r="G80" s="2" t="s">
        <v>49</v>
      </c>
      <c r="I80" s="2" t="s">
        <v>8</v>
      </c>
    </row>
    <row r="81" spans="7:16" x14ac:dyDescent="0.25">
      <c r="G81" s="2" t="s">
        <v>50</v>
      </c>
    </row>
    <row r="82" spans="7:16" x14ac:dyDescent="0.25">
      <c r="G82" s="2" t="s">
        <v>25</v>
      </c>
    </row>
    <row r="83" spans="7:16" x14ac:dyDescent="0.25">
      <c r="G83" s="2" t="s">
        <v>51</v>
      </c>
    </row>
    <row r="84" spans="7:16" x14ac:dyDescent="0.25">
      <c r="G84" s="2" t="s">
        <v>52</v>
      </c>
    </row>
    <row r="85" spans="7:16" x14ac:dyDescent="0.25">
      <c r="G85" s="2" t="s">
        <v>53</v>
      </c>
    </row>
    <row r="86" spans="7:16" x14ac:dyDescent="0.25">
      <c r="G86" s="2" t="s">
        <v>54</v>
      </c>
    </row>
    <row r="87" spans="7:16" x14ac:dyDescent="0.25">
      <c r="G87" s="2" t="s">
        <v>55</v>
      </c>
      <c r="P87" s="8"/>
    </row>
    <row r="88" spans="7:16" x14ac:dyDescent="0.25">
      <c r="G88" s="2" t="s">
        <v>56</v>
      </c>
    </row>
  </sheetData>
  <sortState ref="M56:M59">
    <sortCondition ref="M56"/>
  </sortState>
  <mergeCells count="4">
    <mergeCell ref="S59:S66"/>
    <mergeCell ref="A10:A12"/>
    <mergeCell ref="A14:B15"/>
    <mergeCell ref="A1:D2"/>
  </mergeCells>
  <conditionalFormatting sqref="B59:D65">
    <cfRule type="expression" dxfId="2" priority="10">
      <formula>#REF!="relative Mitgliedsbeiträge"</formula>
    </cfRule>
    <cfRule type="expression" dxfId="1" priority="11">
      <formula>#REF!="Ausgabendeckungsgrad"</formula>
    </cfRule>
    <cfRule type="expression" dxfId="0" priority="12">
      <formula>#REF!="Innenfinanzierungsgrad"</formula>
    </cfRule>
  </conditionalFormatting>
  <dataValidations count="1">
    <dataValidation type="list" allowBlank="1" showInputMessage="1" showErrorMessage="1" errorTitle="Ungültige Eingabedaten" error="Bitte wählen Sie eine Kennzahl aus der Liste aus" prompt="Bitte wählen Sie die gewünschte Kennzahl aus der Liste aus" sqref="A8">
      <formula1>Kennzahlen</formula1>
    </dataValidation>
  </dataValidations>
  <pageMargins left="0.7" right="0.7" top="0.78740157499999996" bottom="0.78740157499999996" header="0.3" footer="0.3"/>
  <pageSetup paperSize="9" scale="73" orientation="landscape" r:id="rId1"/>
  <ignoredErrors>
    <ignoredError sqref="E3:G3" numberStoredAsText="1"/>
  </ignoredErrors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displayEmptyCellsAs="gap" markers="1" negative="1">
          <x14:colorSeries theme="5"/>
          <x14:colorNegative theme="0" tint="-0.14999847407452621"/>
          <x14:colorAxis rgb="FF000000"/>
          <x14:colorMarkers theme="0" tint="-0.34998626667073579"/>
          <x14:colorFirst rgb="FFD00000"/>
          <x14:colorLast rgb="FFD00000"/>
          <x14:colorHigh rgb="FFD00000"/>
          <x14:colorLow rgb="FFD00000"/>
          <x14:sparklines>
            <x14:sparkline>
              <xm:f>Dashboard!E4:G4</xm:f>
              <xm:sqref>H4</xm:sqref>
            </x14:sparkline>
            <x14:sparkline>
              <xm:f>Dashboard!E5:G5</xm:f>
              <xm:sqref>H5</xm:sqref>
            </x14:sparkline>
            <x14:sparkline>
              <xm:f>Dashboard!E6:G6</xm:f>
              <xm:sqref>H6</xm:sqref>
            </x14:sparkline>
            <x14:sparkline>
              <xm:f>Dashboard!E7:G7</xm:f>
              <xm:sqref>H7</xm:sqref>
            </x14:sparkline>
            <x14:sparkline>
              <xm:f>Dashboard!E8:G8</xm:f>
              <xm:sqref>H8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7</vt:i4>
      </vt:variant>
    </vt:vector>
  </HeadingPairs>
  <TitlesOfParts>
    <vt:vector size="8" baseType="lpstr">
      <vt:lpstr>Dashboard</vt:lpstr>
      <vt:lpstr>Aktivitäten</vt:lpstr>
      <vt:lpstr>Aktivitätsarten</vt:lpstr>
      <vt:lpstr>Dashboard!Druckbereich</vt:lpstr>
      <vt:lpstr>Jahre</vt:lpstr>
      <vt:lpstr>Kennzahlen</vt:lpstr>
      <vt:lpstr>Monate</vt:lpstr>
      <vt:lpstr>Sportstätten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struss</dc:creator>
  <cp:lastModifiedBy>Dieter Brors</cp:lastModifiedBy>
  <cp:lastPrinted>2013-08-22T13:03:19Z</cp:lastPrinted>
  <dcterms:created xsi:type="dcterms:W3CDTF">2013-08-15T08:37:19Z</dcterms:created>
  <dcterms:modified xsi:type="dcterms:W3CDTF">2014-02-21T13:48:45Z</dcterms:modified>
</cp:coreProperties>
</file>