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2285" windowHeight="9675"/>
  </bookViews>
  <sheets>
    <sheet name="Arbeitszeiten" sheetId="3" r:id="rId1"/>
    <sheet name="Feiertage" sheetId="2" r:id="rId2"/>
    <sheet name="Mitarbeiter" sheetId="7" r:id="rId3"/>
    <sheet name="Arbeitstage" sheetId="1" r:id="rId4"/>
  </sheets>
  <definedNames>
    <definedName name="_xlnm.Print_Area" localSheetId="3">Arbeitstage!$A$5:$F$22</definedName>
    <definedName name="_xlnm.Print_Area" localSheetId="0">Arbeitszeiten!$A$1:$E$38</definedName>
    <definedName name="_xlnm.Print_Area" localSheetId="1">Feiertage!$A$4:$D$34</definedName>
    <definedName name="_xlnm.Print_Area" localSheetId="2">Mitarbeiter!$A$1:$J$18</definedName>
    <definedName name="feiertage">Feiertage!$D$7:$D$34</definedName>
    <definedName name="Mitarbeiter">Mitarbeiter!$A$1:$J$4</definedName>
  </definedNames>
  <calcPr calcId="144525"/>
</workbook>
</file>

<file path=xl/calcChain.xml><?xml version="1.0" encoding="utf-8"?>
<calcChain xmlns="http://schemas.openxmlformats.org/spreadsheetml/2006/main">
  <c r="B8" i="3" l="1"/>
  <c r="E8" i="3" l="1"/>
  <c r="A1" i="3" l="1"/>
  <c r="C7" i="7"/>
  <c r="C8" i="7"/>
  <c r="C9" i="7"/>
  <c r="C10" i="7"/>
  <c r="C11" i="7"/>
  <c r="C12" i="7"/>
  <c r="C13" i="7"/>
  <c r="C14" i="7"/>
  <c r="C15" i="7"/>
  <c r="C16" i="7"/>
  <c r="C17" i="7"/>
  <c r="C18" i="7"/>
  <c r="E18" i="3" l="1"/>
  <c r="E17" i="3"/>
  <c r="E14" i="3"/>
  <c r="E13" i="3"/>
  <c r="E9" i="3"/>
  <c r="E11" i="3"/>
  <c r="E12" i="3"/>
  <c r="E15" i="3"/>
  <c r="E16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10" i="3"/>
  <c r="C2" i="7"/>
  <c r="C5" i="7"/>
  <c r="C6" i="7"/>
  <c r="D8" i="2"/>
  <c r="D19" i="2"/>
  <c r="D23" i="2"/>
  <c r="A10" i="1" l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B9" i="1"/>
  <c r="A9" i="1"/>
  <c r="C3" i="7" l="1"/>
  <c r="C4" i="7"/>
  <c r="B6" i="2" l="1"/>
  <c r="A31" i="2"/>
  <c r="D31" i="2" s="1"/>
  <c r="A27" i="2"/>
  <c r="D27" i="2" s="1"/>
  <c r="A23" i="2"/>
  <c r="A14" i="2"/>
  <c r="D14" i="2" s="1"/>
  <c r="A34" i="2" l="1"/>
  <c r="D34" i="2" s="1"/>
  <c r="A4" i="2"/>
  <c r="A8" i="2"/>
  <c r="A21" i="2"/>
  <c r="D21" i="2" s="1"/>
  <c r="A25" i="2"/>
  <c r="D25" i="2" s="1"/>
  <c r="A29" i="2"/>
  <c r="D29" i="2" s="1"/>
  <c r="A33" i="2"/>
  <c r="D33" i="2" s="1"/>
  <c r="B9" i="3"/>
  <c r="A8" i="3"/>
  <c r="A7" i="2"/>
  <c r="D7" i="2" s="1"/>
  <c r="A12" i="2"/>
  <c r="A20" i="2"/>
  <c r="D20" i="2" s="1"/>
  <c r="A22" i="2"/>
  <c r="D22" i="2" s="1"/>
  <c r="A24" i="2"/>
  <c r="D24" i="2" s="1"/>
  <c r="A26" i="2"/>
  <c r="D26" i="2" s="1"/>
  <c r="A28" i="2"/>
  <c r="D28" i="2" s="1"/>
  <c r="A30" i="2"/>
  <c r="D30" i="2" s="1"/>
  <c r="A32" i="2"/>
  <c r="D32" i="2" s="1"/>
  <c r="A11" i="2" l="1"/>
  <c r="D11" i="2" s="1"/>
  <c r="D12" i="2"/>
  <c r="B10" i="3"/>
  <c r="A9" i="3"/>
  <c r="A10" i="2"/>
  <c r="D10" i="2" s="1"/>
  <c r="A15" i="2"/>
  <c r="D15" i="2" s="1"/>
  <c r="A16" i="2"/>
  <c r="D16" i="2" s="1"/>
  <c r="A19" i="2"/>
  <c r="A13" i="2"/>
  <c r="D13" i="2" s="1"/>
  <c r="A9" i="2"/>
  <c r="D9" i="2" s="1"/>
  <c r="B11" i="3" l="1"/>
  <c r="A10" i="3"/>
  <c r="A17" i="2"/>
  <c r="D17" i="2" s="1"/>
  <c r="B12" i="3" l="1"/>
  <c r="A11" i="3"/>
  <c r="A18" i="2"/>
  <c r="D18" i="2" s="1"/>
  <c r="F9" i="1" s="1"/>
  <c r="C20" i="1" l="1"/>
  <c r="C19" i="1"/>
  <c r="C18" i="1"/>
  <c r="C17" i="1"/>
  <c r="C16" i="1"/>
  <c r="C15" i="1"/>
  <c r="C14" i="1"/>
  <c r="C13" i="1"/>
  <c r="C12" i="1"/>
  <c r="D12" i="1"/>
  <c r="E16" i="1"/>
  <c r="D16" i="1"/>
  <c r="E18" i="1"/>
  <c r="D18" i="1"/>
  <c r="E20" i="1"/>
  <c r="D20" i="1"/>
  <c r="E13" i="1"/>
  <c r="D13" i="1"/>
  <c r="E14" i="1"/>
  <c r="D14" i="1"/>
  <c r="E15" i="1"/>
  <c r="D15" i="1"/>
  <c r="E17" i="1"/>
  <c r="D17" i="1"/>
  <c r="E19" i="1"/>
  <c r="D19" i="1"/>
  <c r="E10" i="1"/>
  <c r="D10" i="1"/>
  <c r="D11" i="1"/>
  <c r="E11" i="1"/>
  <c r="F10" i="1"/>
  <c r="F11" i="1"/>
  <c r="F12" i="1"/>
  <c r="E12" i="1"/>
  <c r="F13" i="1"/>
  <c r="F14" i="1"/>
  <c r="F15" i="1"/>
  <c r="F16" i="1"/>
  <c r="F17" i="1"/>
  <c r="F18" i="1"/>
  <c r="F19" i="1"/>
  <c r="F20" i="1"/>
  <c r="C10" i="1"/>
  <c r="C11" i="1"/>
  <c r="C9" i="1"/>
  <c r="C22" i="1" s="1"/>
  <c r="E9" i="1"/>
  <c r="E22" i="1" s="1"/>
  <c r="D9" i="1"/>
  <c r="D22" i="1" s="1"/>
  <c r="B13" i="3"/>
  <c r="A12" i="3"/>
  <c r="F22" i="1" l="1"/>
  <c r="B14" i="3"/>
  <c r="A13" i="3"/>
  <c r="B15" i="3" l="1"/>
  <c r="A14" i="3"/>
  <c r="B16" i="3" l="1"/>
  <c r="A15" i="3"/>
  <c r="B17" i="3" l="1"/>
  <c r="A16" i="3"/>
  <c r="B18" i="3" l="1"/>
  <c r="A17" i="3"/>
  <c r="B19" i="3" l="1"/>
  <c r="A18" i="3"/>
  <c r="B20" i="3" l="1"/>
  <c r="A19" i="3"/>
  <c r="B21" i="3" l="1"/>
  <c r="A20" i="3"/>
  <c r="B22" i="3" l="1"/>
  <c r="A21" i="3"/>
  <c r="B23" i="3" l="1"/>
  <c r="A22" i="3"/>
  <c r="B24" i="3" l="1"/>
  <c r="A23" i="3"/>
  <c r="B25" i="3" l="1"/>
  <c r="A24" i="3"/>
  <c r="B26" i="3" l="1"/>
  <c r="A26" i="3" s="1"/>
  <c r="A25" i="3"/>
  <c r="B27" i="3" l="1"/>
  <c r="A27" i="3" s="1"/>
  <c r="B28" i="3" l="1"/>
  <c r="A28" i="3" s="1"/>
  <c r="B29" i="3" l="1"/>
  <c r="A29" i="3" s="1"/>
  <c r="B30" i="3" l="1"/>
  <c r="A30" i="3" s="1"/>
  <c r="B31" i="3" l="1"/>
  <c r="A31" i="3" l="1"/>
  <c r="B32" i="3"/>
  <c r="A32" i="3" l="1"/>
  <c r="B33" i="3"/>
  <c r="B34" i="3" l="1"/>
  <c r="A33" i="3"/>
  <c r="B35" i="3" l="1"/>
  <c r="A34" i="3"/>
  <c r="B36" i="3" l="1"/>
  <c r="A35" i="3"/>
  <c r="A36" i="3" l="1"/>
  <c r="B37" i="3"/>
  <c r="B38" i="3" l="1"/>
  <c r="A38" i="3" s="1"/>
  <c r="A37" i="3"/>
  <c r="C1" i="3"/>
  <c r="C2" i="3" l="1"/>
  <c r="C3" i="3" s="1"/>
</calcChain>
</file>

<file path=xl/sharedStrings.xml><?xml version="1.0" encoding="utf-8"?>
<sst xmlns="http://schemas.openxmlformats.org/spreadsheetml/2006/main" count="95" uniqueCount="70">
  <si>
    <t>Jahr:</t>
  </si>
  <si>
    <t>Monatserster</t>
  </si>
  <si>
    <t>Monatsletzter</t>
  </si>
  <si>
    <t>Arbeitstage</t>
  </si>
  <si>
    <t>5-Tage Woche</t>
  </si>
  <si>
    <t>6-Tage Woche</t>
  </si>
  <si>
    <t>Neujahr</t>
  </si>
  <si>
    <t>hl. 3 Könige</t>
  </si>
  <si>
    <t>Rosenmontag</t>
  </si>
  <si>
    <t>Karfreitag</t>
  </si>
  <si>
    <t>Ostersamstag</t>
  </si>
  <si>
    <t>Ostersonntag</t>
  </si>
  <si>
    <t>Ostermontag</t>
  </si>
  <si>
    <t>Maifeiertag</t>
  </si>
  <si>
    <t>Christi Himmelfahrt</t>
  </si>
  <si>
    <t>Pfingstsamstag</t>
  </si>
  <si>
    <t>Pfingstsonntag</t>
  </si>
  <si>
    <t>Pfingstmontag</t>
  </si>
  <si>
    <t>Fronleichnam</t>
  </si>
  <si>
    <t>Nationalfeiertag</t>
  </si>
  <si>
    <t>Erntedankfest</t>
  </si>
  <si>
    <t>Reformationstag</t>
  </si>
  <si>
    <t>Allerheiligen</t>
  </si>
  <si>
    <t>Volkstrauertag</t>
  </si>
  <si>
    <t>Buss- und Betag</t>
  </si>
  <si>
    <t>Totensonntag/Ewigkeitssontag</t>
  </si>
  <si>
    <t>1. Advent</t>
  </si>
  <si>
    <t>2. Advent</t>
  </si>
  <si>
    <t>3. Advent</t>
  </si>
  <si>
    <t>4. Advent</t>
  </si>
  <si>
    <t>hl. Abend</t>
  </si>
  <si>
    <t>1. Weihnachtstag</t>
  </si>
  <si>
    <t>2. Weihnachtstag</t>
  </si>
  <si>
    <t>Silvester</t>
  </si>
  <si>
    <t>Jahr</t>
  </si>
  <si>
    <t>Gültigkeit?</t>
  </si>
  <si>
    <t>x</t>
  </si>
  <si>
    <t>Feiertage</t>
  </si>
  <si>
    <t>So und Mo frei</t>
  </si>
  <si>
    <t>frei definiert</t>
  </si>
  <si>
    <t>Gesamtarbeitstage</t>
  </si>
  <si>
    <t>Datum</t>
  </si>
  <si>
    <t>von</t>
  </si>
  <si>
    <t>bis</t>
  </si>
  <si>
    <t>Stunden</t>
  </si>
  <si>
    <t>Mo</t>
  </si>
  <si>
    <t>Di</t>
  </si>
  <si>
    <t>Mi</t>
  </si>
  <si>
    <t>Do</t>
  </si>
  <si>
    <t>Fr</t>
  </si>
  <si>
    <t>Sa</t>
  </si>
  <si>
    <t>Name</t>
  </si>
  <si>
    <t>Stunden / Tag</t>
  </si>
  <si>
    <t>ind. Arbeitstage</t>
  </si>
  <si>
    <t>Maier</t>
  </si>
  <si>
    <t>Müller</t>
  </si>
  <si>
    <t>Huber</t>
  </si>
  <si>
    <t>Sollstunden /Monat</t>
  </si>
  <si>
    <t xml:space="preserve">Ist-Stunden / Monat </t>
  </si>
  <si>
    <t>Monat</t>
  </si>
  <si>
    <t>1001101</t>
  </si>
  <si>
    <t>KW</t>
  </si>
  <si>
    <t>Klein</t>
  </si>
  <si>
    <t>Karstens</t>
  </si>
  <si>
    <t>Abweichung Soll/Ist</t>
  </si>
  <si>
    <r>
      <t xml:space="preserve"> </t>
    </r>
    <r>
      <rPr>
        <sz val="8"/>
        <color theme="0" tint="-0.499984740745262"/>
        <rFont val="Wingdings"/>
        <charset val="2"/>
      </rPr>
      <t>ß</t>
    </r>
    <r>
      <rPr>
        <sz val="10"/>
        <color theme="0" tint="-0.499984740745262"/>
        <rFont val="Calibri"/>
        <family val="2"/>
        <scheme val="minor"/>
      </rPr>
      <t xml:space="preserve"> Automatische Berechnung</t>
    </r>
  </si>
  <si>
    <r>
      <t xml:space="preserve"> </t>
    </r>
    <r>
      <rPr>
        <sz val="8"/>
        <color theme="0" tint="-0.499984740745262"/>
        <rFont val="Wingdings"/>
        <charset val="2"/>
      </rPr>
      <t>ß</t>
    </r>
    <r>
      <rPr>
        <sz val="10"/>
        <color theme="0" tint="-0.499984740745262"/>
        <rFont val="Calibri"/>
        <family val="2"/>
        <scheme val="minor"/>
      </rPr>
      <t xml:space="preserve"> Eingabefelder</t>
    </r>
  </si>
  <si>
    <t>Mitarbeiter/in</t>
  </si>
  <si>
    <t>Definition der Arbeitstage</t>
  </si>
  <si>
    <t>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</si>
</sst>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mmmm\ yyyy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8"/>
      <color theme="0" tint="-0.499984740745262"/>
      <name val="Wingdings"/>
      <charset val="2"/>
    </font>
    <font>
      <b/>
      <sz val="10"/>
      <color theme="4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rgb="FFF5F8EE"/>
        <bgColor indexed="64"/>
      </patternFill>
    </fill>
    <fill>
      <patternFill patternType="solid">
        <fgColor rgb="FFFEF6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3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0" fontId="1" fillId="5" borderId="1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/>
    </xf>
    <xf numFmtId="20" fontId="1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indent="1"/>
    </xf>
    <xf numFmtId="14" fontId="1" fillId="2" borderId="0" xfId="0" applyNumberFormat="1" applyFont="1" applyFill="1" applyAlignment="1">
      <alignment horizontal="center" vertical="center"/>
    </xf>
    <xf numFmtId="14" fontId="1" fillId="6" borderId="1" xfId="0" applyNumberFormat="1" applyFont="1" applyFill="1" applyBorder="1" applyAlignment="1">
      <alignment horizontal="center" vertical="center"/>
    </xf>
    <xf numFmtId="14" fontId="1" fillId="3" borderId="7" xfId="0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49" fontId="1" fillId="7" borderId="1" xfId="0" quotePrefix="1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 indent="1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14" fontId="6" fillId="3" borderId="0" xfId="0" applyNumberFormat="1" applyFont="1" applyFill="1" applyAlignment="1">
      <alignment horizontal="left" vertical="center" indent="1"/>
    </xf>
    <xf numFmtId="14" fontId="6" fillId="3" borderId="7" xfId="0" applyNumberFormat="1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right" vertical="center" indent="1"/>
    </xf>
    <xf numFmtId="0" fontId="6" fillId="3" borderId="9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1">
    <cellStyle name="Standard" xfId="0" builtinId="0"/>
  </cellStyles>
  <dxfs count="1">
    <dxf>
      <font>
        <color rgb="FFF5F8EE"/>
      </font>
    </dxf>
  </dxfs>
  <tableStyles count="0" defaultTableStyle="TableStyleMedium2" defaultPivotStyle="PivotStyleLight16"/>
  <colors>
    <mruColors>
      <color rgb="FFFEF6F0"/>
      <color rgb="FFF5F8EE"/>
      <color rgb="FFEAF0F6"/>
      <color rgb="FFFEF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39"/>
  <sheetViews>
    <sheetView showGridLines="0" tabSelected="1" zoomScaleNormal="100" workbookViewId="0">
      <pane ySplit="7" topLeftCell="A8" activePane="bottomLeft" state="frozenSplit"/>
      <selection pane="bottomLeft" activeCell="H12" sqref="H12"/>
    </sheetView>
  </sheetViews>
  <sheetFormatPr baseColWidth="10" defaultColWidth="10.7109375" defaultRowHeight="17.45" customHeight="1" x14ac:dyDescent="0.25"/>
  <cols>
    <col min="1" max="1" width="15.7109375" style="5" customWidth="1"/>
    <col min="2" max="2" width="28.28515625" style="4" customWidth="1"/>
    <col min="3" max="4" width="13.28515625" style="5" customWidth="1"/>
    <col min="5" max="5" width="13.28515625" style="6" customWidth="1"/>
    <col min="6" max="6" width="0.85546875" style="4" customWidth="1"/>
    <col min="7" max="16384" width="10.7109375" style="4"/>
  </cols>
  <sheetData>
    <row r="1" spans="1:6" ht="20.100000000000001" customHeight="1" x14ac:dyDescent="0.25">
      <c r="A1" s="36" t="str">
        <f>"Arbeitszeit"&amp;CHAR(10)&amp;"für"&amp;CHAR(10)&amp;C4&amp;CHAR(10)&amp;"im"&amp;CHAR(10)&amp;TEXT(C5,"MMM JJJJ")</f>
        <v>Arbeitszeit
für
Müller
im
Jul 2010</v>
      </c>
      <c r="B1" s="14" t="s">
        <v>57</v>
      </c>
      <c r="C1" s="18">
        <f>NETWORKDAYS.INTL(MIN(B8:B40),MAX(B8:B40),VLOOKUP(C4,Mitarbeiter,3,FALSE),feiertage)*VLOOKUP(C4,Mitarbeiter,2,FALSE)</f>
        <v>102</v>
      </c>
      <c r="D1" s="35" t="s">
        <v>65</v>
      </c>
      <c r="E1" s="35"/>
      <c r="F1" s="7"/>
    </row>
    <row r="2" spans="1:6" ht="20.100000000000001" customHeight="1" x14ac:dyDescent="0.25">
      <c r="A2" s="37"/>
      <c r="B2" s="14" t="s">
        <v>58</v>
      </c>
      <c r="C2" s="18">
        <f>SUM(E:E)</f>
        <v>37.5</v>
      </c>
      <c r="D2" s="35"/>
      <c r="E2" s="35"/>
      <c r="F2" s="7"/>
    </row>
    <row r="3" spans="1:6" ht="20.100000000000001" customHeight="1" x14ac:dyDescent="0.25">
      <c r="A3" s="37"/>
      <c r="B3" s="14" t="s">
        <v>64</v>
      </c>
      <c r="C3" s="18">
        <f>C2-C1</f>
        <v>-64.5</v>
      </c>
      <c r="D3" s="35"/>
      <c r="E3" s="35"/>
      <c r="F3" s="7"/>
    </row>
    <row r="4" spans="1:6" ht="20.100000000000001" customHeight="1" x14ac:dyDescent="0.25">
      <c r="A4" s="37"/>
      <c r="B4" s="14" t="s">
        <v>67</v>
      </c>
      <c r="C4" s="21" t="s">
        <v>55</v>
      </c>
      <c r="D4" s="35" t="s">
        <v>66</v>
      </c>
      <c r="E4" s="35"/>
      <c r="F4" s="7"/>
    </row>
    <row r="5" spans="1:6" ht="20.100000000000001" customHeight="1" x14ac:dyDescent="0.25">
      <c r="A5" s="37"/>
      <c r="B5" s="14" t="s">
        <v>59</v>
      </c>
      <c r="C5" s="22">
        <v>40360</v>
      </c>
      <c r="D5" s="35"/>
      <c r="E5" s="35"/>
      <c r="F5" s="7"/>
    </row>
    <row r="6" spans="1:6" ht="2.4500000000000002" customHeight="1" x14ac:dyDescent="0.25">
      <c r="A6" s="1"/>
      <c r="B6" s="3"/>
      <c r="C6" s="1"/>
      <c r="D6" s="1"/>
      <c r="E6" s="2"/>
      <c r="F6" s="7"/>
    </row>
    <row r="7" spans="1:6" ht="20.100000000000001" customHeight="1" x14ac:dyDescent="0.25">
      <c r="A7" s="15" t="s">
        <v>61</v>
      </c>
      <c r="B7" s="15" t="s">
        <v>41</v>
      </c>
      <c r="C7" s="15" t="s">
        <v>42</v>
      </c>
      <c r="D7" s="15" t="s">
        <v>43</v>
      </c>
      <c r="E7" s="16" t="s">
        <v>44</v>
      </c>
      <c r="F7" s="7"/>
    </row>
    <row r="8" spans="1:6" ht="17.45" customHeight="1" x14ac:dyDescent="0.25">
      <c r="A8" s="31" t="str">
        <f t="shared" ref="A8:A9" si="0">IF(WEEKDAY(B8,2)=1,WEEKNUM(B8,21),"")</f>
        <v/>
      </c>
      <c r="B8" s="32">
        <f>C5</f>
        <v>40360</v>
      </c>
      <c r="C8" s="21"/>
      <c r="D8" s="21"/>
      <c r="E8" s="19" t="str">
        <f t="shared" ref="E8:E38" si="1">IF(C8="","",MOD(D8-C8,1)*24)</f>
        <v/>
      </c>
      <c r="F8" s="7"/>
    </row>
    <row r="9" spans="1:6" ht="17.45" customHeight="1" x14ac:dyDescent="0.25">
      <c r="A9" s="33" t="str">
        <f t="shared" si="0"/>
        <v/>
      </c>
      <c r="B9" s="32">
        <f>B8+1</f>
        <v>40361</v>
      </c>
      <c r="C9" s="21"/>
      <c r="D9" s="21"/>
      <c r="E9" s="19" t="str">
        <f t="shared" si="1"/>
        <v/>
      </c>
      <c r="F9" s="7"/>
    </row>
    <row r="10" spans="1:6" ht="17.45" customHeight="1" x14ac:dyDescent="0.25">
      <c r="A10" s="33" t="str">
        <f>IF(WEEKDAY(B10,2)=1,WEEKNUM(B10,21),"")</f>
        <v/>
      </c>
      <c r="B10" s="32">
        <f t="shared" ref="B10:B38" si="2">B9+1</f>
        <v>40362</v>
      </c>
      <c r="C10" s="23">
        <v>0.33333333333333331</v>
      </c>
      <c r="D10" s="23">
        <v>0.66666666666666663</v>
      </c>
      <c r="E10" s="19">
        <f>IF(C10="","",MOD(D10-C10,1)*24)</f>
        <v>8</v>
      </c>
      <c r="F10" s="7"/>
    </row>
    <row r="11" spans="1:6" ht="17.45" customHeight="1" x14ac:dyDescent="0.25">
      <c r="A11" s="34" t="str">
        <f t="shared" ref="A11:A38" si="3">IF(WEEKDAY(B11,2)=1,WEEKNUM(B11,21),"")</f>
        <v/>
      </c>
      <c r="B11" s="32">
        <f t="shared" si="2"/>
        <v>40363</v>
      </c>
      <c r="C11" s="21"/>
      <c r="D11" s="21"/>
      <c r="E11" s="19" t="str">
        <f t="shared" si="1"/>
        <v/>
      </c>
      <c r="F11" s="7"/>
    </row>
    <row r="12" spans="1:6" ht="17.45" customHeight="1" x14ac:dyDescent="0.25">
      <c r="A12" s="31">
        <f t="shared" si="3"/>
        <v>27</v>
      </c>
      <c r="B12" s="32">
        <f t="shared" si="2"/>
        <v>40364</v>
      </c>
      <c r="C12" s="21"/>
      <c r="D12" s="21"/>
      <c r="E12" s="19" t="str">
        <f t="shared" si="1"/>
        <v/>
      </c>
      <c r="F12" s="7"/>
    </row>
    <row r="13" spans="1:6" ht="17.45" customHeight="1" x14ac:dyDescent="0.25">
      <c r="A13" s="33" t="str">
        <f t="shared" si="3"/>
        <v/>
      </c>
      <c r="B13" s="32">
        <f t="shared" si="2"/>
        <v>40365</v>
      </c>
      <c r="C13" s="23">
        <v>0.33333333333333331</v>
      </c>
      <c r="D13" s="23">
        <v>0.66666666666666663</v>
      </c>
      <c r="E13" s="19">
        <f>IF(C13="","",MOD(D13-C13,1)*24)</f>
        <v>8</v>
      </c>
      <c r="F13" s="7"/>
    </row>
    <row r="14" spans="1:6" ht="17.45" customHeight="1" x14ac:dyDescent="0.25">
      <c r="A14" s="33" t="str">
        <f t="shared" si="3"/>
        <v/>
      </c>
      <c r="B14" s="32">
        <f t="shared" si="2"/>
        <v>40366</v>
      </c>
      <c r="C14" s="23">
        <v>0.33333333333333331</v>
      </c>
      <c r="D14" s="23">
        <v>0.66666666666666663</v>
      </c>
      <c r="E14" s="19">
        <f>IF(C14="","",MOD(D14-C14,1)*24)</f>
        <v>8</v>
      </c>
      <c r="F14" s="7"/>
    </row>
    <row r="15" spans="1:6" ht="17.45" customHeight="1" x14ac:dyDescent="0.25">
      <c r="A15" s="33" t="str">
        <f t="shared" si="3"/>
        <v/>
      </c>
      <c r="B15" s="32">
        <f t="shared" si="2"/>
        <v>40367</v>
      </c>
      <c r="C15" s="21"/>
      <c r="D15" s="21"/>
      <c r="E15" s="19" t="str">
        <f t="shared" si="1"/>
        <v/>
      </c>
      <c r="F15" s="7"/>
    </row>
    <row r="16" spans="1:6" ht="17.45" customHeight="1" x14ac:dyDescent="0.25">
      <c r="A16" s="33" t="str">
        <f t="shared" si="3"/>
        <v/>
      </c>
      <c r="B16" s="32">
        <f t="shared" si="2"/>
        <v>40368</v>
      </c>
      <c r="C16" s="21"/>
      <c r="D16" s="21"/>
      <c r="E16" s="19" t="str">
        <f t="shared" si="1"/>
        <v/>
      </c>
      <c r="F16" s="7"/>
    </row>
    <row r="17" spans="1:6" ht="17.45" customHeight="1" x14ac:dyDescent="0.25">
      <c r="A17" s="33" t="str">
        <f t="shared" si="3"/>
        <v/>
      </c>
      <c r="B17" s="32">
        <f t="shared" si="2"/>
        <v>40369</v>
      </c>
      <c r="C17" s="23">
        <v>0.33333333333333331</v>
      </c>
      <c r="D17" s="23">
        <v>0.58333333333333337</v>
      </c>
      <c r="E17" s="19">
        <f>IF(C17="","",MOD(D17-C17,1)*24)</f>
        <v>6.0000000000000018</v>
      </c>
      <c r="F17" s="7"/>
    </row>
    <row r="18" spans="1:6" ht="17.45" customHeight="1" x14ac:dyDescent="0.25">
      <c r="A18" s="34" t="str">
        <f t="shared" si="3"/>
        <v/>
      </c>
      <c r="B18" s="32">
        <f t="shared" si="2"/>
        <v>40370</v>
      </c>
      <c r="C18" s="23">
        <v>0.33333333333333331</v>
      </c>
      <c r="D18" s="23">
        <v>0.64583333333333337</v>
      </c>
      <c r="E18" s="19">
        <f>IF(C18="","",MOD(D18-C18,1)*24)</f>
        <v>7.5000000000000018</v>
      </c>
      <c r="F18" s="7"/>
    </row>
    <row r="19" spans="1:6" ht="17.45" customHeight="1" x14ac:dyDescent="0.25">
      <c r="A19" s="31">
        <f t="shared" si="3"/>
        <v>28</v>
      </c>
      <c r="B19" s="32">
        <f t="shared" si="2"/>
        <v>40371</v>
      </c>
      <c r="C19" s="21"/>
      <c r="D19" s="21"/>
      <c r="E19" s="19" t="str">
        <f t="shared" si="1"/>
        <v/>
      </c>
      <c r="F19" s="7"/>
    </row>
    <row r="20" spans="1:6" ht="17.45" customHeight="1" x14ac:dyDescent="0.25">
      <c r="A20" s="33" t="str">
        <f t="shared" si="3"/>
        <v/>
      </c>
      <c r="B20" s="32">
        <f t="shared" si="2"/>
        <v>40372</v>
      </c>
      <c r="C20" s="23"/>
      <c r="D20" s="23"/>
      <c r="E20" s="19" t="str">
        <f t="shared" si="1"/>
        <v/>
      </c>
      <c r="F20" s="7"/>
    </row>
    <row r="21" spans="1:6" ht="17.45" customHeight="1" x14ac:dyDescent="0.25">
      <c r="A21" s="33" t="str">
        <f t="shared" si="3"/>
        <v/>
      </c>
      <c r="B21" s="32">
        <f t="shared" si="2"/>
        <v>40373</v>
      </c>
      <c r="C21" s="23"/>
      <c r="D21" s="23"/>
      <c r="E21" s="19" t="str">
        <f t="shared" si="1"/>
        <v/>
      </c>
      <c r="F21" s="7"/>
    </row>
    <row r="22" spans="1:6" ht="17.45" customHeight="1" x14ac:dyDescent="0.25">
      <c r="A22" s="33" t="str">
        <f t="shared" si="3"/>
        <v/>
      </c>
      <c r="B22" s="32">
        <f t="shared" si="2"/>
        <v>40374</v>
      </c>
      <c r="C22" s="21"/>
      <c r="D22" s="21"/>
      <c r="E22" s="19" t="str">
        <f t="shared" si="1"/>
        <v/>
      </c>
      <c r="F22" s="7"/>
    </row>
    <row r="23" spans="1:6" ht="17.45" customHeight="1" x14ac:dyDescent="0.25">
      <c r="A23" s="33" t="str">
        <f t="shared" si="3"/>
        <v/>
      </c>
      <c r="B23" s="32">
        <f t="shared" si="2"/>
        <v>40375</v>
      </c>
      <c r="C23" s="21"/>
      <c r="D23" s="21"/>
      <c r="E23" s="19" t="str">
        <f t="shared" si="1"/>
        <v/>
      </c>
      <c r="F23" s="7"/>
    </row>
    <row r="24" spans="1:6" ht="17.45" customHeight="1" x14ac:dyDescent="0.25">
      <c r="A24" s="33" t="str">
        <f t="shared" si="3"/>
        <v/>
      </c>
      <c r="B24" s="32">
        <f t="shared" si="2"/>
        <v>40376</v>
      </c>
      <c r="C24" s="23"/>
      <c r="D24" s="23"/>
      <c r="E24" s="19" t="str">
        <f t="shared" si="1"/>
        <v/>
      </c>
      <c r="F24" s="7"/>
    </row>
    <row r="25" spans="1:6" ht="17.45" customHeight="1" x14ac:dyDescent="0.25">
      <c r="A25" s="34" t="str">
        <f t="shared" si="3"/>
        <v/>
      </c>
      <c r="B25" s="32">
        <f t="shared" si="2"/>
        <v>40377</v>
      </c>
      <c r="C25" s="23"/>
      <c r="D25" s="23"/>
      <c r="E25" s="19" t="str">
        <f t="shared" si="1"/>
        <v/>
      </c>
      <c r="F25" s="7"/>
    </row>
    <row r="26" spans="1:6" ht="17.45" customHeight="1" x14ac:dyDescent="0.25">
      <c r="A26" s="31">
        <f t="shared" si="3"/>
        <v>29</v>
      </c>
      <c r="B26" s="32">
        <f t="shared" si="2"/>
        <v>40378</v>
      </c>
      <c r="C26" s="21"/>
      <c r="D26" s="21"/>
      <c r="E26" s="19" t="str">
        <f t="shared" si="1"/>
        <v/>
      </c>
      <c r="F26" s="7"/>
    </row>
    <row r="27" spans="1:6" ht="17.45" customHeight="1" x14ac:dyDescent="0.25">
      <c r="A27" s="33" t="str">
        <f t="shared" si="3"/>
        <v/>
      </c>
      <c r="B27" s="32">
        <f t="shared" si="2"/>
        <v>40379</v>
      </c>
      <c r="C27" s="23"/>
      <c r="D27" s="23"/>
      <c r="E27" s="19" t="str">
        <f t="shared" si="1"/>
        <v/>
      </c>
      <c r="F27" s="7"/>
    </row>
    <row r="28" spans="1:6" ht="17.45" customHeight="1" x14ac:dyDescent="0.25">
      <c r="A28" s="33" t="str">
        <f t="shared" si="3"/>
        <v/>
      </c>
      <c r="B28" s="32">
        <f t="shared" si="2"/>
        <v>40380</v>
      </c>
      <c r="C28" s="23"/>
      <c r="D28" s="23"/>
      <c r="E28" s="19" t="str">
        <f t="shared" si="1"/>
        <v/>
      </c>
      <c r="F28" s="7"/>
    </row>
    <row r="29" spans="1:6" ht="17.45" customHeight="1" x14ac:dyDescent="0.25">
      <c r="A29" s="33" t="str">
        <f t="shared" si="3"/>
        <v/>
      </c>
      <c r="B29" s="32">
        <f t="shared" si="2"/>
        <v>40381</v>
      </c>
      <c r="C29" s="21"/>
      <c r="D29" s="21"/>
      <c r="E29" s="19" t="str">
        <f t="shared" si="1"/>
        <v/>
      </c>
      <c r="F29" s="7"/>
    </row>
    <row r="30" spans="1:6" ht="17.45" customHeight="1" x14ac:dyDescent="0.25">
      <c r="A30" s="33" t="str">
        <f t="shared" si="3"/>
        <v/>
      </c>
      <c r="B30" s="32">
        <f t="shared" si="2"/>
        <v>40382</v>
      </c>
      <c r="C30" s="21"/>
      <c r="D30" s="21"/>
      <c r="E30" s="19" t="str">
        <f t="shared" si="1"/>
        <v/>
      </c>
      <c r="F30" s="7"/>
    </row>
    <row r="31" spans="1:6" ht="17.45" customHeight="1" x14ac:dyDescent="0.25">
      <c r="A31" s="33" t="str">
        <f t="shared" si="3"/>
        <v/>
      </c>
      <c r="B31" s="32">
        <f t="shared" si="2"/>
        <v>40383</v>
      </c>
      <c r="C31" s="23"/>
      <c r="D31" s="23"/>
      <c r="E31" s="19" t="str">
        <f t="shared" si="1"/>
        <v/>
      </c>
      <c r="F31" s="7"/>
    </row>
    <row r="32" spans="1:6" ht="17.45" customHeight="1" x14ac:dyDescent="0.25">
      <c r="A32" s="34" t="str">
        <f t="shared" si="3"/>
        <v/>
      </c>
      <c r="B32" s="32">
        <f t="shared" si="2"/>
        <v>40384</v>
      </c>
      <c r="C32" s="23"/>
      <c r="D32" s="23"/>
      <c r="E32" s="19" t="str">
        <f t="shared" si="1"/>
        <v/>
      </c>
      <c r="F32" s="7"/>
    </row>
    <row r="33" spans="1:6" ht="17.45" customHeight="1" x14ac:dyDescent="0.25">
      <c r="A33" s="31">
        <f t="shared" si="3"/>
        <v>30</v>
      </c>
      <c r="B33" s="32">
        <f t="shared" si="2"/>
        <v>40385</v>
      </c>
      <c r="C33" s="21"/>
      <c r="D33" s="21"/>
      <c r="E33" s="19" t="str">
        <f t="shared" si="1"/>
        <v/>
      </c>
      <c r="F33" s="7"/>
    </row>
    <row r="34" spans="1:6" ht="17.45" customHeight="1" x14ac:dyDescent="0.25">
      <c r="A34" s="33" t="str">
        <f t="shared" si="3"/>
        <v/>
      </c>
      <c r="B34" s="32">
        <f t="shared" si="2"/>
        <v>40386</v>
      </c>
      <c r="C34" s="23"/>
      <c r="D34" s="23"/>
      <c r="E34" s="19" t="str">
        <f t="shared" si="1"/>
        <v/>
      </c>
      <c r="F34" s="7"/>
    </row>
    <row r="35" spans="1:6" ht="17.45" customHeight="1" x14ac:dyDescent="0.25">
      <c r="A35" s="33" t="str">
        <f t="shared" si="3"/>
        <v/>
      </c>
      <c r="B35" s="32">
        <f t="shared" si="2"/>
        <v>40387</v>
      </c>
      <c r="C35" s="23"/>
      <c r="D35" s="23"/>
      <c r="E35" s="19" t="str">
        <f t="shared" si="1"/>
        <v/>
      </c>
      <c r="F35" s="7"/>
    </row>
    <row r="36" spans="1:6" ht="17.45" customHeight="1" x14ac:dyDescent="0.25">
      <c r="A36" s="33" t="str">
        <f t="shared" si="3"/>
        <v/>
      </c>
      <c r="B36" s="32">
        <f t="shared" si="2"/>
        <v>40388</v>
      </c>
      <c r="C36" s="21"/>
      <c r="D36" s="21"/>
      <c r="E36" s="19" t="str">
        <f t="shared" si="1"/>
        <v/>
      </c>
      <c r="F36" s="7"/>
    </row>
    <row r="37" spans="1:6" ht="17.45" customHeight="1" x14ac:dyDescent="0.25">
      <c r="A37" s="33" t="str">
        <f t="shared" si="3"/>
        <v/>
      </c>
      <c r="B37" s="32">
        <f t="shared" si="2"/>
        <v>40389</v>
      </c>
      <c r="C37" s="21"/>
      <c r="D37" s="21"/>
      <c r="E37" s="19" t="str">
        <f t="shared" si="1"/>
        <v/>
      </c>
      <c r="F37" s="7"/>
    </row>
    <row r="38" spans="1:6" ht="17.45" customHeight="1" x14ac:dyDescent="0.25">
      <c r="A38" s="34" t="str">
        <f t="shared" si="3"/>
        <v/>
      </c>
      <c r="B38" s="32">
        <f t="shared" si="2"/>
        <v>40390</v>
      </c>
      <c r="C38" s="17"/>
      <c r="D38" s="17"/>
      <c r="E38" s="19" t="str">
        <f t="shared" si="1"/>
        <v/>
      </c>
      <c r="F38" s="7"/>
    </row>
    <row r="39" spans="1:6" ht="5.0999999999999996" customHeight="1" x14ac:dyDescent="0.25">
      <c r="A39" s="8"/>
      <c r="B39" s="9"/>
      <c r="C39" s="9"/>
      <c r="D39" s="9"/>
      <c r="E39" s="9"/>
      <c r="F39" s="10"/>
    </row>
  </sheetData>
  <mergeCells count="3">
    <mergeCell ref="D4:E5"/>
    <mergeCell ref="A1:A5"/>
    <mergeCell ref="D1:E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35"/>
  <sheetViews>
    <sheetView topLeftCell="A4" zoomScaleNormal="100" workbookViewId="0">
      <pane ySplit="3" topLeftCell="A7" activePane="bottomLeft" state="frozenSplit"/>
      <selection activeCell="D11" sqref="D11"/>
      <selection pane="bottomLeft" activeCell="C8" sqref="C8"/>
    </sheetView>
  </sheetViews>
  <sheetFormatPr baseColWidth="10" defaultColWidth="10.7109375" defaultRowHeight="17.45" customHeight="1" x14ac:dyDescent="0.25"/>
  <cols>
    <col min="1" max="1" width="20.7109375" style="25" customWidth="1"/>
    <col min="2" max="2" width="26.7109375" style="5" customWidth="1"/>
    <col min="3" max="3" width="15.7109375" style="5" customWidth="1"/>
    <col min="4" max="4" width="20.7109375" style="25" customWidth="1"/>
    <col min="5" max="5" width="0.85546875" style="5" customWidth="1"/>
    <col min="6" max="16384" width="10.7109375" style="5"/>
  </cols>
  <sheetData>
    <row r="1" spans="1:5" ht="17.45" hidden="1" customHeight="1" x14ac:dyDescent="0.25"/>
    <row r="2" spans="1:5" ht="17.45" hidden="1" customHeight="1" x14ac:dyDescent="0.25"/>
    <row r="3" spans="1:5" ht="17.45" hidden="1" customHeight="1" x14ac:dyDescent="0.25"/>
    <row r="4" spans="1:5" ht="17.45" customHeight="1" x14ac:dyDescent="0.25">
      <c r="A4" s="38" t="str">
        <f>"Feiertage für "&amp;B6</f>
        <v>Feiertage für 2010</v>
      </c>
      <c r="B4" s="38"/>
      <c r="C4" s="38"/>
      <c r="D4" s="38"/>
      <c r="E4" s="13"/>
    </row>
    <row r="5" spans="1:5" ht="17.45" customHeight="1" x14ac:dyDescent="0.25">
      <c r="A5" s="39"/>
      <c r="B5" s="39"/>
      <c r="C5" s="39"/>
      <c r="D5" s="39"/>
      <c r="E5" s="13"/>
    </row>
    <row r="6" spans="1:5" ht="20.100000000000001" customHeight="1" x14ac:dyDescent="0.25">
      <c r="A6" s="28" t="s">
        <v>34</v>
      </c>
      <c r="B6" s="15">
        <f>Arbeitstage!B5</f>
        <v>2010</v>
      </c>
      <c r="C6" s="15" t="s">
        <v>35</v>
      </c>
      <c r="D6" s="28" t="s">
        <v>37</v>
      </c>
      <c r="E6" s="13"/>
    </row>
    <row r="7" spans="1:5" ht="17.45" customHeight="1" x14ac:dyDescent="0.25">
      <c r="A7" s="26">
        <f>DATEVALUE("01.01."&amp;B6)</f>
        <v>40179</v>
      </c>
      <c r="B7" s="21" t="s">
        <v>6</v>
      </c>
      <c r="C7" s="21" t="s">
        <v>36</v>
      </c>
      <c r="D7" s="26">
        <f>IF(C7="",0,A7)</f>
        <v>40179</v>
      </c>
      <c r="E7" s="13"/>
    </row>
    <row r="8" spans="1:5" ht="17.45" customHeight="1" x14ac:dyDescent="0.25">
      <c r="A8" s="26">
        <f>DATEVALUE("06.01."&amp;B6)</f>
        <v>40184</v>
      </c>
      <c r="B8" s="21" t="s">
        <v>7</v>
      </c>
      <c r="C8" s="21"/>
      <c r="D8" s="26">
        <f t="shared" ref="D8:D34" si="0">IF(C8="",0,A8)</f>
        <v>0</v>
      </c>
      <c r="E8" s="13"/>
    </row>
    <row r="9" spans="1:5" ht="17.45" customHeight="1" x14ac:dyDescent="0.25">
      <c r="A9" s="26">
        <f>A12-48</f>
        <v>40224</v>
      </c>
      <c r="B9" s="21" t="s">
        <v>8</v>
      </c>
      <c r="C9" s="21" t="s">
        <v>36</v>
      </c>
      <c r="D9" s="26">
        <f t="shared" si="0"/>
        <v>40224</v>
      </c>
      <c r="E9" s="13"/>
    </row>
    <row r="10" spans="1:5" ht="17.45" customHeight="1" x14ac:dyDescent="0.25">
      <c r="A10" s="26">
        <f>A12-2</f>
        <v>40270</v>
      </c>
      <c r="B10" s="21" t="s">
        <v>9</v>
      </c>
      <c r="C10" s="21" t="s">
        <v>36</v>
      </c>
      <c r="D10" s="26">
        <f t="shared" si="0"/>
        <v>40270</v>
      </c>
      <c r="E10" s="13"/>
    </row>
    <row r="11" spans="1:5" ht="17.45" customHeight="1" x14ac:dyDescent="0.25">
      <c r="A11" s="26">
        <f>A12-1</f>
        <v>40271</v>
      </c>
      <c r="B11" s="21" t="s">
        <v>10</v>
      </c>
      <c r="C11" s="21" t="s">
        <v>36</v>
      </c>
      <c r="D11" s="26">
        <f t="shared" si="0"/>
        <v>40271</v>
      </c>
      <c r="E11" s="13"/>
    </row>
    <row r="12" spans="1:5" ht="17.45" customHeight="1" x14ac:dyDescent="0.25">
      <c r="A12" s="26">
        <f>DOLLAR((DAY(MINUTE(B6/38)/2+55) &amp; ".4." &amp; B6)/7,)*7-IF(YEAR(1)=1904,5,6)</f>
        <v>40272</v>
      </c>
      <c r="B12" s="21" t="s">
        <v>11</v>
      </c>
      <c r="C12" s="21" t="s">
        <v>36</v>
      </c>
      <c r="D12" s="26">
        <f t="shared" si="0"/>
        <v>40272</v>
      </c>
      <c r="E12" s="13"/>
    </row>
    <row r="13" spans="1:5" ht="17.45" customHeight="1" x14ac:dyDescent="0.25">
      <c r="A13" s="26">
        <f>A12+1</f>
        <v>40273</v>
      </c>
      <c r="B13" s="21" t="s">
        <v>12</v>
      </c>
      <c r="C13" s="21" t="s">
        <v>36</v>
      </c>
      <c r="D13" s="26">
        <f t="shared" si="0"/>
        <v>40273</v>
      </c>
      <c r="E13" s="13"/>
    </row>
    <row r="14" spans="1:5" ht="17.45" customHeight="1" x14ac:dyDescent="0.25">
      <c r="A14" s="26">
        <f>DATEVALUE("01.05."&amp;B6)</f>
        <v>40299</v>
      </c>
      <c r="B14" s="21" t="s">
        <v>13</v>
      </c>
      <c r="C14" s="21" t="s">
        <v>36</v>
      </c>
      <c r="D14" s="26">
        <f t="shared" si="0"/>
        <v>40299</v>
      </c>
      <c r="E14" s="13"/>
    </row>
    <row r="15" spans="1:5" ht="17.45" customHeight="1" x14ac:dyDescent="0.25">
      <c r="A15" s="26">
        <f>A12+39</f>
        <v>40311</v>
      </c>
      <c r="B15" s="21" t="s">
        <v>14</v>
      </c>
      <c r="C15" s="21" t="s">
        <v>36</v>
      </c>
      <c r="D15" s="26">
        <f t="shared" si="0"/>
        <v>40311</v>
      </c>
      <c r="E15" s="13"/>
    </row>
    <row r="16" spans="1:5" ht="17.45" customHeight="1" x14ac:dyDescent="0.25">
      <c r="A16" s="26">
        <f>A12+48</f>
        <v>40320</v>
      </c>
      <c r="B16" s="21" t="s">
        <v>15</v>
      </c>
      <c r="C16" s="21" t="s">
        <v>36</v>
      </c>
      <c r="D16" s="26">
        <f t="shared" si="0"/>
        <v>40320</v>
      </c>
      <c r="E16" s="13"/>
    </row>
    <row r="17" spans="1:5" ht="17.45" customHeight="1" x14ac:dyDescent="0.25">
      <c r="A17" s="26">
        <f>A16+1</f>
        <v>40321</v>
      </c>
      <c r="B17" s="21" t="s">
        <v>16</v>
      </c>
      <c r="C17" s="21" t="s">
        <v>36</v>
      </c>
      <c r="D17" s="26">
        <f t="shared" si="0"/>
        <v>40321</v>
      </c>
      <c r="E17" s="13"/>
    </row>
    <row r="18" spans="1:5" ht="17.45" customHeight="1" x14ac:dyDescent="0.25">
      <c r="A18" s="26">
        <f>A17+1</f>
        <v>40322</v>
      </c>
      <c r="B18" s="21" t="s">
        <v>17</v>
      </c>
      <c r="C18" s="21" t="s">
        <v>36</v>
      </c>
      <c r="D18" s="26">
        <f t="shared" si="0"/>
        <v>40322</v>
      </c>
      <c r="E18" s="13"/>
    </row>
    <row r="19" spans="1:5" ht="17.45" customHeight="1" x14ac:dyDescent="0.25">
      <c r="A19" s="26">
        <f>A12+60</f>
        <v>40332</v>
      </c>
      <c r="B19" s="21" t="s">
        <v>18</v>
      </c>
      <c r="C19" s="21"/>
      <c r="D19" s="26">
        <f t="shared" si="0"/>
        <v>0</v>
      </c>
      <c r="E19" s="13"/>
    </row>
    <row r="20" spans="1:5" ht="17.45" customHeight="1" x14ac:dyDescent="0.25">
      <c r="A20" s="26">
        <f>DATEVALUE("03.10."&amp;B6)</f>
        <v>40454</v>
      </c>
      <c r="B20" s="21" t="s">
        <v>19</v>
      </c>
      <c r="C20" s="21" t="s">
        <v>36</v>
      </c>
      <c r="D20" s="26">
        <f t="shared" si="0"/>
        <v>40454</v>
      </c>
      <c r="E20" s="13"/>
    </row>
    <row r="21" spans="1:5" ht="17.45" customHeight="1" x14ac:dyDescent="0.25">
      <c r="A21" s="26">
        <f>DATE(B6,10,1)+7-WEEKDAY(DATE(B6,10,1),2)</f>
        <v>40454</v>
      </c>
      <c r="B21" s="21" t="s">
        <v>20</v>
      </c>
      <c r="C21" s="21" t="s">
        <v>36</v>
      </c>
      <c r="D21" s="26">
        <f t="shared" si="0"/>
        <v>40454</v>
      </c>
      <c r="E21" s="13"/>
    </row>
    <row r="22" spans="1:5" ht="17.45" customHeight="1" x14ac:dyDescent="0.25">
      <c r="A22" s="26">
        <f>DATEVALUE("31.10."&amp;B6)</f>
        <v>40482</v>
      </c>
      <c r="B22" s="21" t="s">
        <v>21</v>
      </c>
      <c r="C22" s="21" t="s">
        <v>36</v>
      </c>
      <c r="D22" s="26">
        <f t="shared" si="0"/>
        <v>40482</v>
      </c>
      <c r="E22" s="13"/>
    </row>
    <row r="23" spans="1:5" ht="17.45" customHeight="1" x14ac:dyDescent="0.25">
      <c r="A23" s="26">
        <f>DATEVALUE("01.11."&amp;B6)</f>
        <v>40483</v>
      </c>
      <c r="B23" s="21" t="s">
        <v>22</v>
      </c>
      <c r="C23" s="21"/>
      <c r="D23" s="26">
        <f t="shared" si="0"/>
        <v>0</v>
      </c>
      <c r="E23" s="13"/>
    </row>
    <row r="24" spans="1:5" ht="17.45" customHeight="1" x14ac:dyDescent="0.25">
      <c r="A24" s="26">
        <f>DATE(B6,12,25)-WEEKDAY(DATE(B6,12,25),2)-35</f>
        <v>40496</v>
      </c>
      <c r="B24" s="21" t="s">
        <v>23</v>
      </c>
      <c r="C24" s="21" t="s">
        <v>36</v>
      </c>
      <c r="D24" s="26">
        <f t="shared" si="0"/>
        <v>40496</v>
      </c>
      <c r="E24" s="13"/>
    </row>
    <row r="25" spans="1:5" ht="17.45" customHeight="1" x14ac:dyDescent="0.25">
      <c r="A25" s="26">
        <f>DATE(B6,12,25)-WEEKDAY(DATE(B6,12,25),2)-32</f>
        <v>40499</v>
      </c>
      <c r="B25" s="21" t="s">
        <v>24</v>
      </c>
      <c r="C25" s="21" t="s">
        <v>36</v>
      </c>
      <c r="D25" s="26">
        <f t="shared" si="0"/>
        <v>40499</v>
      </c>
      <c r="E25" s="13"/>
    </row>
    <row r="26" spans="1:5" ht="17.45" customHeight="1" x14ac:dyDescent="0.25">
      <c r="A26" s="26">
        <f>DATE(B6,12,25)-WEEKDAY(DATE(B6,12,25),2)-28</f>
        <v>40503</v>
      </c>
      <c r="B26" s="21" t="s">
        <v>25</v>
      </c>
      <c r="C26" s="21" t="s">
        <v>36</v>
      </c>
      <c r="D26" s="26">
        <f t="shared" si="0"/>
        <v>40503</v>
      </c>
      <c r="E26" s="13"/>
    </row>
    <row r="27" spans="1:5" ht="17.45" customHeight="1" x14ac:dyDescent="0.25">
      <c r="A27" s="26">
        <f>DATE($B$6,12,25)-WEEKDAY(DATE($B$6,12,25),2)-21</f>
        <v>40510</v>
      </c>
      <c r="B27" s="21" t="s">
        <v>26</v>
      </c>
      <c r="C27" s="21" t="s">
        <v>36</v>
      </c>
      <c r="D27" s="26">
        <f t="shared" si="0"/>
        <v>40510</v>
      </c>
      <c r="E27" s="13"/>
    </row>
    <row r="28" spans="1:5" ht="17.45" customHeight="1" x14ac:dyDescent="0.25">
      <c r="A28" s="26">
        <f>DATE($B$6,12,25)-WEEKDAY(DATE($B$6,12,25),2)-14</f>
        <v>40517</v>
      </c>
      <c r="B28" s="21" t="s">
        <v>27</v>
      </c>
      <c r="C28" s="21" t="s">
        <v>36</v>
      </c>
      <c r="D28" s="26">
        <f t="shared" si="0"/>
        <v>40517</v>
      </c>
      <c r="E28" s="13"/>
    </row>
    <row r="29" spans="1:5" ht="17.45" customHeight="1" x14ac:dyDescent="0.25">
      <c r="A29" s="26">
        <f>DATE($B$6,12,25)-WEEKDAY(DATE($B$6,12,25),2)-7</f>
        <v>40524</v>
      </c>
      <c r="B29" s="21" t="s">
        <v>28</v>
      </c>
      <c r="C29" s="21" t="s">
        <v>36</v>
      </c>
      <c r="D29" s="26">
        <f t="shared" si="0"/>
        <v>40524</v>
      </c>
      <c r="E29" s="13"/>
    </row>
    <row r="30" spans="1:5" ht="17.45" customHeight="1" x14ac:dyDescent="0.25">
      <c r="A30" s="26">
        <f>DATE($B$6,12,25)-WEEKDAY(DATE($B$6,12,25),2)</f>
        <v>40531</v>
      </c>
      <c r="B30" s="21" t="s">
        <v>29</v>
      </c>
      <c r="C30" s="21" t="s">
        <v>36</v>
      </c>
      <c r="D30" s="26">
        <f t="shared" si="0"/>
        <v>40531</v>
      </c>
      <c r="E30" s="13"/>
    </row>
    <row r="31" spans="1:5" ht="17.45" customHeight="1" x14ac:dyDescent="0.25">
      <c r="A31" s="26">
        <f>DATEVALUE("24.12."&amp;B6)</f>
        <v>40536</v>
      </c>
      <c r="B31" s="21" t="s">
        <v>30</v>
      </c>
      <c r="C31" s="21" t="s">
        <v>36</v>
      </c>
      <c r="D31" s="26">
        <f t="shared" si="0"/>
        <v>40536</v>
      </c>
      <c r="E31" s="13"/>
    </row>
    <row r="32" spans="1:5" ht="17.45" customHeight="1" x14ac:dyDescent="0.25">
      <c r="A32" s="26">
        <f>DATEVALUE("25.12."&amp;B6)</f>
        <v>40537</v>
      </c>
      <c r="B32" s="21" t="s">
        <v>31</v>
      </c>
      <c r="C32" s="21" t="s">
        <v>36</v>
      </c>
      <c r="D32" s="26">
        <f t="shared" si="0"/>
        <v>40537</v>
      </c>
      <c r="E32" s="13"/>
    </row>
    <row r="33" spans="1:5" ht="17.45" customHeight="1" x14ac:dyDescent="0.25">
      <c r="A33" s="26">
        <f>DATEVALUE("26.12."&amp;B6)</f>
        <v>40538</v>
      </c>
      <c r="B33" s="21" t="s">
        <v>32</v>
      </c>
      <c r="C33" s="21" t="s">
        <v>36</v>
      </c>
      <c r="D33" s="26">
        <f t="shared" si="0"/>
        <v>40538</v>
      </c>
      <c r="E33" s="13"/>
    </row>
    <row r="34" spans="1:5" ht="17.45" customHeight="1" x14ac:dyDescent="0.25">
      <c r="A34" s="26">
        <f>DATEVALUE("31.12."&amp;B6)</f>
        <v>40543</v>
      </c>
      <c r="B34" s="21" t="s">
        <v>33</v>
      </c>
      <c r="C34" s="21" t="s">
        <v>36</v>
      </c>
      <c r="D34" s="26">
        <f t="shared" si="0"/>
        <v>40543</v>
      </c>
      <c r="E34" s="13"/>
    </row>
    <row r="35" spans="1:5" ht="5.0999999999999996" customHeight="1" x14ac:dyDescent="0.25">
      <c r="A35" s="27"/>
      <c r="B35" s="11"/>
      <c r="C35" s="11"/>
      <c r="D35" s="27"/>
      <c r="E35" s="12"/>
    </row>
  </sheetData>
  <mergeCells count="1">
    <mergeCell ref="A4:D5"/>
  </mergeCells>
  <conditionalFormatting sqref="D7:D34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19"/>
  <sheetViews>
    <sheetView workbookViewId="0">
      <pane ySplit="1" topLeftCell="A2" activePane="bottomLeft" state="frozenSplit"/>
      <selection activeCell="A6" sqref="A6"/>
      <selection pane="bottomLeft" activeCell="M10" sqref="M10"/>
    </sheetView>
  </sheetViews>
  <sheetFormatPr baseColWidth="10" defaultColWidth="10.7109375" defaultRowHeight="17.45" customHeight="1" x14ac:dyDescent="0.25"/>
  <cols>
    <col min="1" max="1" width="14.85546875" style="4" customWidth="1"/>
    <col min="2" max="2" width="13.28515625" style="5" customWidth="1"/>
    <col min="3" max="3" width="15.7109375" style="5" customWidth="1"/>
    <col min="4" max="10" width="5.7109375" style="4" customWidth="1"/>
    <col min="11" max="11" width="0.85546875" style="4" customWidth="1"/>
    <col min="12" max="16384" width="10.7109375" style="4"/>
  </cols>
  <sheetData>
    <row r="1" spans="1:11" ht="20.100000000000001" customHeight="1" x14ac:dyDescent="0.25">
      <c r="A1" s="14" t="s">
        <v>51</v>
      </c>
      <c r="B1" s="15" t="s">
        <v>52</v>
      </c>
      <c r="C1" s="15" t="s">
        <v>53</v>
      </c>
      <c r="D1" s="15" t="s">
        <v>45</v>
      </c>
      <c r="E1" s="15" t="s">
        <v>46</v>
      </c>
      <c r="F1" s="15" t="s">
        <v>47</v>
      </c>
      <c r="G1" s="15" t="s">
        <v>48</v>
      </c>
      <c r="H1" s="15" t="s">
        <v>49</v>
      </c>
      <c r="I1" s="15" t="s">
        <v>50</v>
      </c>
      <c r="J1" s="15" t="s">
        <v>69</v>
      </c>
      <c r="K1" s="7"/>
    </row>
    <row r="2" spans="1:11" ht="17.45" customHeight="1" x14ac:dyDescent="0.25">
      <c r="A2" s="24" t="s">
        <v>54</v>
      </c>
      <c r="B2" s="21">
        <v>8</v>
      </c>
      <c r="C2" s="20" t="str">
        <f>CONCATENATE(D2,E2,F2,G2,H2,I2,J2)</f>
        <v>0101010</v>
      </c>
      <c r="D2" s="21">
        <v>0</v>
      </c>
      <c r="E2" s="21">
        <v>1</v>
      </c>
      <c r="F2" s="21">
        <v>0</v>
      </c>
      <c r="G2" s="21">
        <v>1</v>
      </c>
      <c r="H2" s="21">
        <v>0</v>
      </c>
      <c r="I2" s="21">
        <v>1</v>
      </c>
      <c r="J2" s="21">
        <v>0</v>
      </c>
      <c r="K2" s="7"/>
    </row>
    <row r="3" spans="1:11" ht="17.45" customHeight="1" x14ac:dyDescent="0.25">
      <c r="A3" s="24" t="s">
        <v>55</v>
      </c>
      <c r="B3" s="21">
        <v>6</v>
      </c>
      <c r="C3" s="20" t="str">
        <f t="shared" ref="C3:C6" si="0">CONCATENATE(D3,E3,F3,G3,H3,I3,J3)</f>
        <v>0100110</v>
      </c>
      <c r="D3" s="21">
        <v>0</v>
      </c>
      <c r="E3" s="21">
        <v>1</v>
      </c>
      <c r="F3" s="21">
        <v>0</v>
      </c>
      <c r="G3" s="21">
        <v>0</v>
      </c>
      <c r="H3" s="21">
        <v>1</v>
      </c>
      <c r="I3" s="21">
        <v>1</v>
      </c>
      <c r="J3" s="21">
        <v>0</v>
      </c>
      <c r="K3" s="7"/>
    </row>
    <row r="4" spans="1:11" ht="17.45" customHeight="1" x14ac:dyDescent="0.25">
      <c r="A4" s="24" t="s">
        <v>56</v>
      </c>
      <c r="B4" s="21">
        <v>5</v>
      </c>
      <c r="C4" s="20" t="str">
        <f t="shared" si="0"/>
        <v>0101101</v>
      </c>
      <c r="D4" s="21">
        <v>0</v>
      </c>
      <c r="E4" s="21">
        <v>1</v>
      </c>
      <c r="F4" s="21">
        <v>0</v>
      </c>
      <c r="G4" s="21">
        <v>1</v>
      </c>
      <c r="H4" s="21">
        <v>1</v>
      </c>
      <c r="I4" s="21">
        <v>0</v>
      </c>
      <c r="J4" s="21">
        <v>1</v>
      </c>
      <c r="K4" s="7"/>
    </row>
    <row r="5" spans="1:11" ht="17.45" customHeight="1" x14ac:dyDescent="0.25">
      <c r="A5" s="24" t="s">
        <v>62</v>
      </c>
      <c r="B5" s="21">
        <v>6</v>
      </c>
      <c r="C5" s="20" t="str">
        <f t="shared" si="0"/>
        <v>0111011</v>
      </c>
      <c r="D5" s="21">
        <v>0</v>
      </c>
      <c r="E5" s="21">
        <v>1</v>
      </c>
      <c r="F5" s="21">
        <v>1</v>
      </c>
      <c r="G5" s="21">
        <v>1</v>
      </c>
      <c r="H5" s="21">
        <v>0</v>
      </c>
      <c r="I5" s="21">
        <v>1</v>
      </c>
      <c r="J5" s="21">
        <v>1</v>
      </c>
      <c r="K5" s="7"/>
    </row>
    <row r="6" spans="1:11" ht="17.45" customHeight="1" x14ac:dyDescent="0.25">
      <c r="A6" s="24" t="s">
        <v>63</v>
      </c>
      <c r="B6" s="21">
        <v>8</v>
      </c>
      <c r="C6" s="20" t="str">
        <f t="shared" si="0"/>
        <v>0111101</v>
      </c>
      <c r="D6" s="21">
        <v>0</v>
      </c>
      <c r="E6" s="21">
        <v>1</v>
      </c>
      <c r="F6" s="21">
        <v>1</v>
      </c>
      <c r="G6" s="21">
        <v>1</v>
      </c>
      <c r="H6" s="21">
        <v>1</v>
      </c>
      <c r="I6" s="21">
        <v>0</v>
      </c>
      <c r="J6" s="21">
        <v>1</v>
      </c>
      <c r="K6" s="7"/>
    </row>
    <row r="7" spans="1:11" ht="17.45" customHeight="1" x14ac:dyDescent="0.25">
      <c r="A7" s="24"/>
      <c r="B7" s="21"/>
      <c r="C7" s="20" t="str">
        <f t="shared" ref="C7:C18" si="1">CONCATENATE(D7,E7,F7,G7,H7,I7,J7)</f>
        <v/>
      </c>
      <c r="D7" s="21"/>
      <c r="E7" s="21"/>
      <c r="F7" s="21"/>
      <c r="G7" s="21"/>
      <c r="H7" s="21"/>
      <c r="I7" s="21"/>
      <c r="J7" s="21"/>
      <c r="K7" s="7"/>
    </row>
    <row r="8" spans="1:11" ht="17.45" customHeight="1" x14ac:dyDescent="0.25">
      <c r="A8" s="24"/>
      <c r="B8" s="21"/>
      <c r="C8" s="20" t="str">
        <f t="shared" si="1"/>
        <v/>
      </c>
      <c r="D8" s="21"/>
      <c r="E8" s="21"/>
      <c r="F8" s="21"/>
      <c r="G8" s="21"/>
      <c r="H8" s="21"/>
      <c r="I8" s="21"/>
      <c r="J8" s="21"/>
      <c r="K8" s="7"/>
    </row>
    <row r="9" spans="1:11" ht="17.45" customHeight="1" x14ac:dyDescent="0.25">
      <c r="A9" s="24"/>
      <c r="B9" s="21"/>
      <c r="C9" s="20" t="str">
        <f t="shared" si="1"/>
        <v/>
      </c>
      <c r="D9" s="21"/>
      <c r="E9" s="21"/>
      <c r="F9" s="21"/>
      <c r="G9" s="21"/>
      <c r="H9" s="21"/>
      <c r="I9" s="21"/>
      <c r="J9" s="21"/>
      <c r="K9" s="7"/>
    </row>
    <row r="10" spans="1:11" ht="17.45" customHeight="1" x14ac:dyDescent="0.25">
      <c r="A10" s="24"/>
      <c r="B10" s="21"/>
      <c r="C10" s="20" t="str">
        <f t="shared" si="1"/>
        <v/>
      </c>
      <c r="D10" s="21"/>
      <c r="E10" s="21"/>
      <c r="F10" s="21"/>
      <c r="G10" s="21"/>
      <c r="H10" s="21"/>
      <c r="I10" s="21"/>
      <c r="J10" s="21"/>
      <c r="K10" s="7"/>
    </row>
    <row r="11" spans="1:11" ht="17.45" customHeight="1" x14ac:dyDescent="0.25">
      <c r="A11" s="24"/>
      <c r="B11" s="21"/>
      <c r="C11" s="20" t="str">
        <f t="shared" si="1"/>
        <v/>
      </c>
      <c r="D11" s="21"/>
      <c r="E11" s="21"/>
      <c r="F11" s="21"/>
      <c r="G11" s="21"/>
      <c r="H11" s="21"/>
      <c r="I11" s="21"/>
      <c r="J11" s="21"/>
      <c r="K11" s="7"/>
    </row>
    <row r="12" spans="1:11" ht="17.45" customHeight="1" x14ac:dyDescent="0.25">
      <c r="A12" s="24"/>
      <c r="B12" s="21"/>
      <c r="C12" s="20" t="str">
        <f t="shared" si="1"/>
        <v/>
      </c>
      <c r="D12" s="21"/>
      <c r="E12" s="21"/>
      <c r="F12" s="21"/>
      <c r="G12" s="21"/>
      <c r="H12" s="21"/>
      <c r="I12" s="21"/>
      <c r="J12" s="21"/>
      <c r="K12" s="7"/>
    </row>
    <row r="13" spans="1:11" ht="17.45" customHeight="1" x14ac:dyDescent="0.25">
      <c r="A13" s="24"/>
      <c r="B13" s="21"/>
      <c r="C13" s="20" t="str">
        <f t="shared" si="1"/>
        <v/>
      </c>
      <c r="D13" s="21"/>
      <c r="E13" s="21"/>
      <c r="F13" s="21"/>
      <c r="G13" s="21"/>
      <c r="H13" s="21"/>
      <c r="I13" s="21"/>
      <c r="J13" s="21"/>
      <c r="K13" s="7"/>
    </row>
    <row r="14" spans="1:11" ht="17.45" customHeight="1" x14ac:dyDescent="0.25">
      <c r="A14" s="24"/>
      <c r="B14" s="21"/>
      <c r="C14" s="20" t="str">
        <f t="shared" si="1"/>
        <v/>
      </c>
      <c r="D14" s="21"/>
      <c r="E14" s="21"/>
      <c r="F14" s="21"/>
      <c r="G14" s="21"/>
      <c r="H14" s="21"/>
      <c r="I14" s="21"/>
      <c r="J14" s="21"/>
      <c r="K14" s="7"/>
    </row>
    <row r="15" spans="1:11" ht="17.45" customHeight="1" x14ac:dyDescent="0.25">
      <c r="A15" s="24"/>
      <c r="B15" s="21"/>
      <c r="C15" s="20" t="str">
        <f t="shared" si="1"/>
        <v/>
      </c>
      <c r="D15" s="21"/>
      <c r="E15" s="21"/>
      <c r="F15" s="21"/>
      <c r="G15" s="21"/>
      <c r="H15" s="21"/>
      <c r="I15" s="21"/>
      <c r="J15" s="21"/>
      <c r="K15" s="7"/>
    </row>
    <row r="16" spans="1:11" ht="17.45" customHeight="1" x14ac:dyDescent="0.25">
      <c r="A16" s="24"/>
      <c r="B16" s="21"/>
      <c r="C16" s="20" t="str">
        <f t="shared" si="1"/>
        <v/>
      </c>
      <c r="D16" s="21"/>
      <c r="E16" s="21"/>
      <c r="F16" s="21"/>
      <c r="G16" s="21"/>
      <c r="H16" s="21"/>
      <c r="I16" s="21"/>
      <c r="J16" s="21"/>
      <c r="K16" s="7"/>
    </row>
    <row r="17" spans="1:11" ht="17.45" customHeight="1" x14ac:dyDescent="0.25">
      <c r="A17" s="24"/>
      <c r="B17" s="21"/>
      <c r="C17" s="20" t="str">
        <f t="shared" si="1"/>
        <v/>
      </c>
      <c r="D17" s="21"/>
      <c r="E17" s="21"/>
      <c r="F17" s="21"/>
      <c r="G17" s="21"/>
      <c r="H17" s="21"/>
      <c r="I17" s="21"/>
      <c r="J17" s="21"/>
      <c r="K17" s="7"/>
    </row>
    <row r="18" spans="1:11" ht="17.45" customHeight="1" x14ac:dyDescent="0.25">
      <c r="A18" s="24"/>
      <c r="B18" s="21"/>
      <c r="C18" s="20" t="str">
        <f t="shared" si="1"/>
        <v/>
      </c>
      <c r="D18" s="21"/>
      <c r="E18" s="21"/>
      <c r="F18" s="21"/>
      <c r="G18" s="21"/>
      <c r="H18" s="21"/>
      <c r="I18" s="21"/>
      <c r="J18" s="21"/>
      <c r="K18" s="7"/>
    </row>
    <row r="19" spans="1:11" ht="5.0999999999999996" customHeight="1" x14ac:dyDescent="0.25">
      <c r="A19" s="9"/>
      <c r="B19" s="11"/>
      <c r="C19" s="11"/>
      <c r="D19" s="9"/>
      <c r="E19" s="9"/>
      <c r="F19" s="9"/>
      <c r="G19" s="9"/>
      <c r="H19" s="9"/>
      <c r="I19" s="9"/>
      <c r="J19" s="9"/>
      <c r="K19" s="10"/>
    </row>
  </sheetData>
  <dataValidations count="1">
    <dataValidation type="list" allowBlank="1" showInputMessage="1" showErrorMessage="1" sqref="D2:J4">
      <formula1>"0,1"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23"/>
  <sheetViews>
    <sheetView topLeftCell="A5" workbookViewId="0">
      <pane ySplit="4" topLeftCell="A9" activePane="bottomLeft" state="frozenSplit"/>
      <selection activeCell="D11" sqref="D11"/>
      <selection pane="bottomLeft" activeCell="B5" sqref="B5"/>
    </sheetView>
  </sheetViews>
  <sheetFormatPr baseColWidth="10" defaultColWidth="10.7109375" defaultRowHeight="17.45" customHeight="1" x14ac:dyDescent="0.25"/>
  <cols>
    <col min="1" max="1" width="15.28515625" style="4" customWidth="1"/>
    <col min="2" max="2" width="15.42578125" style="4" customWidth="1"/>
    <col min="3" max="6" width="13.28515625" style="4" customWidth="1"/>
    <col min="7" max="7" width="0.85546875" style="4" customWidth="1"/>
    <col min="8" max="16384" width="10.7109375" style="4"/>
  </cols>
  <sheetData>
    <row r="1" spans="1:7" ht="17.45" hidden="1" customHeight="1" x14ac:dyDescent="0.25"/>
    <row r="2" spans="1:7" ht="17.45" hidden="1" customHeight="1" x14ac:dyDescent="0.25"/>
    <row r="3" spans="1:7" ht="17.45" hidden="1" customHeight="1" x14ac:dyDescent="0.25"/>
    <row r="4" spans="1:7" ht="17.45" hidden="1" customHeight="1" x14ac:dyDescent="0.25"/>
    <row r="5" spans="1:7" ht="20.100000000000001" customHeight="1" x14ac:dyDescent="0.25">
      <c r="A5" s="15" t="s">
        <v>0</v>
      </c>
      <c r="B5" s="21">
        <v>2010</v>
      </c>
      <c r="C5" s="41" t="s">
        <v>68</v>
      </c>
      <c r="D5" s="42"/>
      <c r="E5" s="42"/>
      <c r="F5" s="42"/>
      <c r="G5" s="7"/>
    </row>
    <row r="6" spans="1:7" ht="20.100000000000001" customHeight="1" x14ac:dyDescent="0.25">
      <c r="A6" s="15" t="s">
        <v>3</v>
      </c>
      <c r="B6" s="30" t="s">
        <v>60</v>
      </c>
      <c r="C6" s="41"/>
      <c r="D6" s="42"/>
      <c r="E6" s="42"/>
      <c r="F6" s="42"/>
      <c r="G6" s="7"/>
    </row>
    <row r="7" spans="1:7" ht="2.4500000000000002" customHeight="1" x14ac:dyDescent="0.25">
      <c r="A7" s="3"/>
      <c r="B7" s="3"/>
      <c r="C7" s="3"/>
      <c r="D7" s="3"/>
      <c r="E7" s="3"/>
      <c r="F7" s="3"/>
      <c r="G7" s="7"/>
    </row>
    <row r="8" spans="1:7" ht="20.100000000000001" customHeight="1" x14ac:dyDescent="0.25">
      <c r="A8" s="15" t="s">
        <v>1</v>
      </c>
      <c r="B8" s="15" t="s">
        <v>2</v>
      </c>
      <c r="C8" s="15" t="s">
        <v>4</v>
      </c>
      <c r="D8" s="15" t="s">
        <v>5</v>
      </c>
      <c r="E8" s="15" t="s">
        <v>38</v>
      </c>
      <c r="F8" s="15" t="s">
        <v>39</v>
      </c>
      <c r="G8" s="7"/>
    </row>
    <row r="9" spans="1:7" ht="17.45" customHeight="1" x14ac:dyDescent="0.25">
      <c r="A9" s="26">
        <f>DATE($B$5,ROWS($5:5),1)</f>
        <v>40179</v>
      </c>
      <c r="B9" s="26">
        <f>DATE($B$5,ROWS($5:5)+1,0)</f>
        <v>40209</v>
      </c>
      <c r="C9" s="20">
        <f t="shared" ref="C9:C20" si="0">NETWORKDAYS.INTL(A9,B9,1,feiertage)</f>
        <v>20</v>
      </c>
      <c r="D9" s="20">
        <f t="shared" ref="D9:D20" si="1">NETWORKDAYS.INTL(A9,B9,11,feiertage)</f>
        <v>25</v>
      </c>
      <c r="E9" s="20">
        <f t="shared" ref="E9:E20" si="2">NETWORKDAYS.INTL(A9,B9,2,feiertage)</f>
        <v>21</v>
      </c>
      <c r="F9" s="20">
        <f t="shared" ref="F9:F20" si="3">NETWORKDAYS.INTL(A9,B9,$B$6,feiertage)</f>
        <v>13</v>
      </c>
      <c r="G9" s="7"/>
    </row>
    <row r="10" spans="1:7" ht="17.45" customHeight="1" x14ac:dyDescent="0.25">
      <c r="A10" s="26">
        <f>DATE($B$5,ROWS($5:6),1)</f>
        <v>40210</v>
      </c>
      <c r="B10" s="26">
        <f>DATE($B$5,ROWS($5:6)+1,0)</f>
        <v>40237</v>
      </c>
      <c r="C10" s="20">
        <f t="shared" si="0"/>
        <v>19</v>
      </c>
      <c r="D10" s="20">
        <f t="shared" si="1"/>
        <v>23</v>
      </c>
      <c r="E10" s="20">
        <f t="shared" si="2"/>
        <v>20</v>
      </c>
      <c r="F10" s="20">
        <f t="shared" si="3"/>
        <v>12</v>
      </c>
      <c r="G10" s="7"/>
    </row>
    <row r="11" spans="1:7" ht="17.45" customHeight="1" x14ac:dyDescent="0.25">
      <c r="A11" s="26">
        <f>DATE($B$5,ROWS($5:8),1)</f>
        <v>40269</v>
      </c>
      <c r="B11" s="26">
        <f>DATE($B$5,ROWS($5:8)+1,0)</f>
        <v>40298</v>
      </c>
      <c r="C11" s="20">
        <f t="shared" si="0"/>
        <v>20</v>
      </c>
      <c r="D11" s="20">
        <f t="shared" si="1"/>
        <v>23</v>
      </c>
      <c r="E11" s="20">
        <f t="shared" si="2"/>
        <v>20</v>
      </c>
      <c r="F11" s="20">
        <f t="shared" si="3"/>
        <v>11</v>
      </c>
      <c r="G11" s="7"/>
    </row>
    <row r="12" spans="1:7" ht="17.45" customHeight="1" x14ac:dyDescent="0.25">
      <c r="A12" s="26">
        <f>DATE($B$5,ROWS($5:9),1)</f>
        <v>40299</v>
      </c>
      <c r="B12" s="26">
        <f>DATE($B$5,ROWS($5:9)+1,0)</f>
        <v>40329</v>
      </c>
      <c r="C12" s="20">
        <f t="shared" si="0"/>
        <v>19</v>
      </c>
      <c r="D12" s="20">
        <f t="shared" si="1"/>
        <v>22</v>
      </c>
      <c r="E12" s="20">
        <f t="shared" si="2"/>
        <v>18</v>
      </c>
      <c r="F12" s="20">
        <f t="shared" si="3"/>
        <v>11</v>
      </c>
      <c r="G12" s="7"/>
    </row>
    <row r="13" spans="1:7" ht="17.45" customHeight="1" x14ac:dyDescent="0.25">
      <c r="A13" s="26">
        <f>DATE($B$5,ROWS($5:10),1)</f>
        <v>40330</v>
      </c>
      <c r="B13" s="26">
        <f>DATE($B$5,ROWS($5:10)+1,0)</f>
        <v>40359</v>
      </c>
      <c r="C13" s="20">
        <f t="shared" si="0"/>
        <v>22</v>
      </c>
      <c r="D13" s="20">
        <f t="shared" si="1"/>
        <v>26</v>
      </c>
      <c r="E13" s="20">
        <f t="shared" si="2"/>
        <v>22</v>
      </c>
      <c r="F13" s="20">
        <f t="shared" si="3"/>
        <v>14</v>
      </c>
      <c r="G13" s="7"/>
    </row>
    <row r="14" spans="1:7" ht="17.45" customHeight="1" x14ac:dyDescent="0.25">
      <c r="A14" s="26">
        <f>DATE($B$5,ROWS($5:11),1)</f>
        <v>40360</v>
      </c>
      <c r="B14" s="26">
        <f>DATE($B$5,ROWS($5:11)+1,0)</f>
        <v>40390</v>
      </c>
      <c r="C14" s="20">
        <f t="shared" si="0"/>
        <v>22</v>
      </c>
      <c r="D14" s="20">
        <f t="shared" si="1"/>
        <v>27</v>
      </c>
      <c r="E14" s="20">
        <f t="shared" si="2"/>
        <v>23</v>
      </c>
      <c r="F14" s="20">
        <f t="shared" si="3"/>
        <v>13</v>
      </c>
      <c r="G14" s="7"/>
    </row>
    <row r="15" spans="1:7" ht="17.45" customHeight="1" x14ac:dyDescent="0.25">
      <c r="A15" s="26">
        <f>DATE($B$5,ROWS($5:12),1)</f>
        <v>40391</v>
      </c>
      <c r="B15" s="26">
        <f>DATE($B$5,ROWS($5:12)+1,0)</f>
        <v>40421</v>
      </c>
      <c r="C15" s="20">
        <f t="shared" si="0"/>
        <v>22</v>
      </c>
      <c r="D15" s="20">
        <f t="shared" si="1"/>
        <v>26</v>
      </c>
      <c r="E15" s="20">
        <f t="shared" si="2"/>
        <v>21</v>
      </c>
      <c r="F15" s="20">
        <f t="shared" si="3"/>
        <v>13</v>
      </c>
      <c r="G15" s="7"/>
    </row>
    <row r="16" spans="1:7" ht="17.45" customHeight="1" x14ac:dyDescent="0.25">
      <c r="A16" s="26">
        <f>DATE($B$5,ROWS($5:13),1)</f>
        <v>40422</v>
      </c>
      <c r="B16" s="26">
        <f>DATE($B$5,ROWS($5:13)+1,0)</f>
        <v>40451</v>
      </c>
      <c r="C16" s="20">
        <f t="shared" si="0"/>
        <v>22</v>
      </c>
      <c r="D16" s="20">
        <f t="shared" si="1"/>
        <v>26</v>
      </c>
      <c r="E16" s="20">
        <f t="shared" si="2"/>
        <v>22</v>
      </c>
      <c r="F16" s="20">
        <f t="shared" si="3"/>
        <v>13</v>
      </c>
      <c r="G16" s="7"/>
    </row>
    <row r="17" spans="1:7" ht="17.45" customHeight="1" x14ac:dyDescent="0.25">
      <c r="A17" s="26">
        <f>DATE($B$5,ROWS($5:14),1)</f>
        <v>40452</v>
      </c>
      <c r="B17" s="26">
        <f>DATE($B$5,ROWS($5:14)+1,0)</f>
        <v>40482</v>
      </c>
      <c r="C17" s="20">
        <f t="shared" si="0"/>
        <v>21</v>
      </c>
      <c r="D17" s="20">
        <f t="shared" si="1"/>
        <v>26</v>
      </c>
      <c r="E17" s="20">
        <f t="shared" si="2"/>
        <v>22</v>
      </c>
      <c r="F17" s="20">
        <f t="shared" si="3"/>
        <v>13</v>
      </c>
      <c r="G17" s="7"/>
    </row>
    <row r="18" spans="1:7" ht="17.45" customHeight="1" x14ac:dyDescent="0.25">
      <c r="A18" s="26">
        <f>DATE($B$5,ROWS($5:15),1)</f>
        <v>40483</v>
      </c>
      <c r="B18" s="26">
        <f>DATE($B$5,ROWS($5:15)+1,0)</f>
        <v>40512</v>
      </c>
      <c r="C18" s="20">
        <f t="shared" si="0"/>
        <v>21</v>
      </c>
      <c r="D18" s="20">
        <f t="shared" si="1"/>
        <v>25</v>
      </c>
      <c r="E18" s="20">
        <f t="shared" si="2"/>
        <v>20</v>
      </c>
      <c r="F18" s="20">
        <f t="shared" si="3"/>
        <v>12</v>
      </c>
      <c r="G18" s="7"/>
    </row>
    <row r="19" spans="1:7" ht="17.45" customHeight="1" x14ac:dyDescent="0.25">
      <c r="A19" s="26">
        <f>DATE($B$5,ROWS($5:16),1)</f>
        <v>40513</v>
      </c>
      <c r="B19" s="26">
        <f>DATE($B$5,ROWS($5:16)+1,0)</f>
        <v>40543</v>
      </c>
      <c r="C19" s="20">
        <f t="shared" si="0"/>
        <v>21</v>
      </c>
      <c r="D19" s="20">
        <f t="shared" si="1"/>
        <v>24</v>
      </c>
      <c r="E19" s="20">
        <f t="shared" si="2"/>
        <v>20</v>
      </c>
      <c r="F19" s="20">
        <f t="shared" si="3"/>
        <v>12</v>
      </c>
      <c r="G19" s="7"/>
    </row>
    <row r="20" spans="1:7" ht="17.45" customHeight="1" x14ac:dyDescent="0.25">
      <c r="A20" s="26">
        <f>DATE($B$5,ROWS($5:17),1)</f>
        <v>40544</v>
      </c>
      <c r="B20" s="26">
        <f>DATE($B$5,ROWS($5:17)+1,0)</f>
        <v>40574</v>
      </c>
      <c r="C20" s="20">
        <f t="shared" si="0"/>
        <v>21</v>
      </c>
      <c r="D20" s="20">
        <f t="shared" si="1"/>
        <v>26</v>
      </c>
      <c r="E20" s="20">
        <f t="shared" si="2"/>
        <v>21</v>
      </c>
      <c r="F20" s="20">
        <f t="shared" si="3"/>
        <v>13</v>
      </c>
      <c r="G20" s="7"/>
    </row>
    <row r="21" spans="1:7" ht="2.4500000000000002" customHeight="1" x14ac:dyDescent="0.25">
      <c r="A21" s="3"/>
      <c r="B21" s="3"/>
      <c r="C21" s="1"/>
      <c r="D21" s="1"/>
      <c r="E21" s="1"/>
      <c r="F21" s="1"/>
      <c r="G21" s="7"/>
    </row>
    <row r="22" spans="1:7" ht="24.95" customHeight="1" x14ac:dyDescent="0.25">
      <c r="A22" s="40" t="s">
        <v>40</v>
      </c>
      <c r="B22" s="40"/>
      <c r="C22" s="29">
        <f t="shared" ref="C22:F22" si="4">SUM(C9:C20)</f>
        <v>250</v>
      </c>
      <c r="D22" s="29">
        <f t="shared" si="4"/>
        <v>299</v>
      </c>
      <c r="E22" s="29">
        <f t="shared" si="4"/>
        <v>250</v>
      </c>
      <c r="F22" s="29">
        <f t="shared" si="4"/>
        <v>150</v>
      </c>
      <c r="G22" s="7"/>
    </row>
    <row r="23" spans="1:7" ht="5.0999999999999996" customHeight="1" x14ac:dyDescent="0.25">
      <c r="A23" s="9"/>
      <c r="B23" s="9"/>
      <c r="C23" s="11"/>
      <c r="D23" s="11"/>
      <c r="E23" s="11"/>
      <c r="F23" s="11"/>
      <c r="G23" s="10"/>
    </row>
  </sheetData>
  <mergeCells count="2">
    <mergeCell ref="A22:B22"/>
    <mergeCell ref="C5:F6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Arbeitszeiten</vt:lpstr>
      <vt:lpstr>Feiertage</vt:lpstr>
      <vt:lpstr>Mitarbeiter</vt:lpstr>
      <vt:lpstr>Arbeitstage</vt:lpstr>
      <vt:lpstr>Arbeitstage!Druckbereich</vt:lpstr>
      <vt:lpstr>Arbeitszeiten!Druckbereich</vt:lpstr>
      <vt:lpstr>Feiertage!Druckbereich</vt:lpstr>
      <vt:lpstr>Mitarbeiter!Druckbereich</vt:lpstr>
      <vt:lpstr>feiertage</vt:lpstr>
      <vt:lpstr>Mitarbeiter</vt:lpstr>
    </vt:vector>
  </TitlesOfParts>
  <Company>Microsoft MVP für Excel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Entenmann</dc:creator>
  <cp:lastModifiedBy>Andreas Entenmann</cp:lastModifiedBy>
  <cp:lastPrinted>2010-07-06T12:45:53Z</cp:lastPrinted>
  <dcterms:created xsi:type="dcterms:W3CDTF">2010-06-20T12:18:01Z</dcterms:created>
  <dcterms:modified xsi:type="dcterms:W3CDTF">2010-07-09T13:50:19Z</dcterms:modified>
</cp:coreProperties>
</file>